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<sst xmlns="http://schemas.openxmlformats.org/spreadsheetml/2006/main" count="80" uniqueCount="38">
  <si>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</si>
  <si>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</si>
  <si>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</si>
  <si>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</si>
  <si>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</si>
  <si>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</si>
  <si>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</si>
  <si>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</si>
  <si>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</si>
  <si>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</si>
  <si>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</si>
  <si>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</si>
  <si>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SV Alemania Wilster</t>
  </si>
  <si>
    <t>TuS Krempe</t>
  </si>
  <si>
    <t>VFR Horst</t>
  </si>
  <si>
    <t>Edendorfer SV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</si>
  <si>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</si>
  <si>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</si>
  <si>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</si>
  <si>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</si>
  <si>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</si>
  <si>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</si>
  <si>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</si>
  <si>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</si>
  <si>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</si>
  <si>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</si>
  <si>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</si>
  <si>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</si>
  <si>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</si>
  <si>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</si>
  <si>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</si>
  <si>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</si>
  <si>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</si>
  <si>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</si>
  <si>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</si>
  <si>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</si>
  <si>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</si>
  <si>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SG Breitenburg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</si>
</sst>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\\;;;"/>
    <numFmt numFmtId="167" formatCode="h:mm;@"/>
    <numFmt numFmtId="168" formatCode="0&quot; :&quot;"/>
    <numFmt numFmtId="169" formatCode="0\."/>
    <numFmt numFmtId="170" formatCode="[=0]&quot;&quot;;General&quot; min&quot;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64" fontId="11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166" fontId="14" fillId="0" borderId="0" xfId="0" applyNumberFormat="1" applyFont="1" applyFill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 textRotation="90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horizontal="center" vertical="center"/>
      <protection hidden="1"/>
    </xf>
    <xf numFmtId="169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 textRotation="90"/>
      <protection hidden="1"/>
    </xf>
    <xf numFmtId="0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NumberFormat="1" applyFont="1" applyFill="1" applyBorder="1" applyAlignment="1" applyProtection="1">
      <alignment horizontal="center" vertical="center"/>
      <protection hidden="1"/>
    </xf>
    <xf numFmtId="1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169" fontId="14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33" borderId="18" xfId="0" applyFont="1" applyFill="1" applyBorder="1" applyAlignment="1" applyProtection="1">
      <alignment horizontal="center" vertical="center"/>
      <protection hidden="1"/>
    </xf>
    <xf numFmtId="0" fontId="14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1" fontId="14" fillId="0" borderId="21" xfId="0" applyNumberFormat="1" applyFont="1" applyFill="1" applyBorder="1" applyAlignment="1" applyProtection="1">
      <alignment horizontal="center" vertical="center"/>
      <protection hidden="1"/>
    </xf>
    <xf numFmtId="169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center" vertical="center"/>
      <protection hidden="1"/>
    </xf>
    <xf numFmtId="0" fontId="14" fillId="33" borderId="25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169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left" vertical="center" shrinkToFit="1"/>
      <protection hidden="1"/>
    </xf>
    <xf numFmtId="0" fontId="14" fillId="33" borderId="33" xfId="0" applyFont="1" applyFill="1" applyBorder="1" applyAlignment="1" applyProtection="1">
      <alignment horizontal="center" vertical="center"/>
      <protection hidden="1"/>
    </xf>
    <xf numFmtId="0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34" borderId="34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36" xfId="0" applyFont="1" applyFill="1" applyBorder="1" applyAlignment="1" applyProtection="1">
      <alignment horizontal="center" vertical="center"/>
      <protection hidden="1"/>
    </xf>
    <xf numFmtId="0" fontId="14" fillId="34" borderId="37" xfId="0" applyFont="1" applyFill="1" applyBorder="1" applyAlignment="1" applyProtection="1">
      <alignment horizontal="center" textRotation="90" shrinkToFit="1"/>
      <protection hidden="1"/>
    </xf>
    <xf numFmtId="0" fontId="14" fillId="34" borderId="35" xfId="0" applyFont="1" applyFill="1" applyBorder="1" applyAlignment="1" applyProtection="1">
      <alignment horizontal="center" textRotation="90" shrinkToFit="1"/>
      <protection hidden="1"/>
    </xf>
    <xf numFmtId="0" fontId="14" fillId="34" borderId="31" xfId="0" applyFont="1" applyFill="1" applyBorder="1" applyAlignment="1" applyProtection="1">
      <alignment horizontal="center" textRotation="90" shrinkToFit="1"/>
      <protection hidden="1"/>
    </xf>
    <xf numFmtId="0" fontId="14" fillId="34" borderId="38" xfId="0" applyFont="1" applyFill="1" applyBorder="1" applyAlignment="1" applyProtection="1">
      <alignment horizontal="center" vertical="center" shrinkToFit="1"/>
      <protection hidden="1"/>
    </xf>
    <xf numFmtId="20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left" vertical="center" shrinkToFit="1"/>
      <protection hidden="1"/>
    </xf>
    <xf numFmtId="0" fontId="14" fillId="0" borderId="17" xfId="0" applyFont="1" applyFill="1" applyBorder="1" applyAlignment="1" applyProtection="1">
      <alignment horizontal="left" vertical="center" shrinkToFit="1"/>
      <protection hidden="1"/>
    </xf>
    <xf numFmtId="168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2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left" vertical="center" shrinkToFit="1"/>
      <protection hidden="1"/>
    </xf>
    <xf numFmtId="0" fontId="14" fillId="0" borderId="23" xfId="0" applyFont="1" applyFill="1" applyBorder="1" applyAlignment="1" applyProtection="1">
      <alignment horizontal="left" vertical="center" shrinkToFit="1"/>
      <protection hidden="1"/>
    </xf>
    <xf numFmtId="168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167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center" shrinkToFit="1"/>
      <protection hidden="1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168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left" vertical="center" shrinkToFit="1"/>
      <protection locked="0"/>
    </xf>
    <xf numFmtId="0" fontId="14" fillId="0" borderId="40" xfId="0" applyFont="1" applyFill="1" applyBorder="1" applyAlignment="1" applyProtection="1">
      <alignment horizontal="left" vertical="center" shrinkToFit="1"/>
      <protection locked="0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33" borderId="35" xfId="0" applyFont="1" applyFill="1" applyBorder="1" applyAlignment="1" applyProtection="1">
      <alignment horizontal="center" vertical="center"/>
      <protection hidden="1"/>
    </xf>
    <xf numFmtId="0" fontId="14" fillId="33" borderId="36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left" vertical="center" shrinkToFit="1"/>
      <protection locked="0"/>
    </xf>
    <xf numFmtId="2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NumberFormat="1" applyFont="1" applyFill="1" applyBorder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/>
      <protection hidden="1"/>
    </xf>
    <xf numFmtId="0" fontId="25" fillId="0" borderId="16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/>
      <protection hidden="1"/>
    </xf>
    <xf numFmtId="1" fontId="25" fillId="0" borderId="15" xfId="0" applyNumberFormat="1" applyFont="1" applyFill="1" applyBorder="1" applyAlignment="1" applyProtection="1">
      <alignment horizontal="center" vertical="center"/>
      <protection hidden="1"/>
    </xf>
    <xf numFmtId="1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9" xfId="0" applyNumberFormat="1" applyFont="1" applyFill="1" applyBorder="1" applyAlignment="1" applyProtection="1">
      <alignment horizontal="center" vertical="center"/>
      <protection hidden="1"/>
    </xf>
    <xf numFmtId="169" fontId="25" fillId="0" borderId="20" xfId="0" applyNumberFormat="1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5" fillId="33" borderId="18" xfId="0" applyFont="1" applyFill="1" applyBorder="1" applyAlignment="1" applyProtection="1">
      <alignment horizontal="center" vertical="center"/>
      <protection hidden="1"/>
    </xf>
    <xf numFmtId="0" fontId="25" fillId="0" borderId="20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NumberFormat="1" applyFont="1" applyFill="1" applyBorder="1" applyAlignment="1" applyProtection="1">
      <alignment horizontal="center" vertical="center"/>
      <protection hidden="1"/>
    </xf>
    <xf numFmtId="0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23" xfId="0" applyNumberFormat="1" applyFont="1" applyFill="1" applyBorder="1" applyAlignment="1" applyProtection="1">
      <alignment horizontal="center" vertical="center"/>
      <protection hidden="1"/>
    </xf>
    <xf numFmtId="169" fontId="25" fillId="0" borderId="24" xfId="0" applyNumberFormat="1" applyFont="1" applyFill="1" applyBorder="1" applyAlignment="1" applyProtection="1">
      <alignment horizontal="center" vertical="center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/>
      <protection hidden="1"/>
    </xf>
    <xf numFmtId="0" fontId="25" fillId="0" borderId="21" xfId="0" applyFont="1" applyFill="1" applyBorder="1" applyAlignment="1" applyProtection="1">
      <alignment horizontal="center" vertical="center"/>
      <protection hidden="1"/>
    </xf>
    <xf numFmtId="0" fontId="25" fillId="33" borderId="21" xfId="0" applyFont="1" applyFill="1" applyBorder="1" applyAlignment="1" applyProtection="1">
      <alignment horizontal="center" vertical="center"/>
      <protection hidden="1"/>
    </xf>
    <xf numFmtId="0" fontId="25" fillId="0" borderId="19" xfId="0" applyFont="1" applyFill="1" applyBorder="1" applyAlignment="1" applyProtection="1">
      <alignment horizontal="center" vertical="center"/>
      <protection hidden="1"/>
    </xf>
    <xf numFmtId="0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center"/>
      <protection hidden="1"/>
    </xf>
    <xf numFmtId="1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25" fillId="34" borderId="31" xfId="0" applyFont="1" applyFill="1" applyBorder="1" applyAlignment="1" applyProtection="1">
      <alignment horizontal="center" vertical="center"/>
      <protection hidden="1"/>
    </xf>
    <xf numFmtId="169" fontId="25" fillId="0" borderId="32" xfId="0" applyNumberFormat="1" applyFont="1" applyFill="1" applyBorder="1" applyAlignment="1" applyProtection="1">
      <alignment horizontal="center" vertical="center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5" fillId="33" borderId="32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0" fontId="25" fillId="0" borderId="32" xfId="0" applyNumberFormat="1" applyFont="1" applyFill="1" applyBorder="1" applyAlignment="1" applyProtection="1">
      <alignment horizontal="center" vertical="center"/>
      <protection hidden="1"/>
    </xf>
    <xf numFmtId="0" fontId="25" fillId="34" borderId="38" xfId="0" applyFont="1" applyFill="1" applyBorder="1" applyAlignment="1" applyProtection="1">
      <alignment horizontal="center" vertical="center" shrinkToFit="1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0" fontId="25" fillId="34" borderId="36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34" borderId="37" xfId="0" applyFont="1" applyFill="1" applyBorder="1" applyAlignment="1" applyProtection="1">
      <alignment horizontal="center" textRotation="90" shrinkToFit="1"/>
      <protection hidden="1"/>
    </xf>
    <xf numFmtId="0" fontId="25" fillId="34" borderId="35" xfId="0" applyFont="1" applyFill="1" applyBorder="1" applyAlignment="1" applyProtection="1">
      <alignment horizontal="center" textRotation="90" shrinkToFit="1"/>
      <protection hidden="1"/>
    </xf>
    <xf numFmtId="0" fontId="25" fillId="34" borderId="31" xfId="0" applyFont="1" applyFill="1" applyBorder="1" applyAlignment="1" applyProtection="1">
      <alignment horizontal="center" textRotation="90" shrinkToFit="1"/>
      <protection hidden="1"/>
    </xf>
    <xf numFmtId="20" fontId="25" fillId="0" borderId="15" xfId="0" applyNumberFormat="1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168" fontId="25" fillId="0" borderId="16" xfId="0" applyNumberFormat="1" applyFont="1" applyFill="1" applyBorder="1" applyAlignment="1" applyProtection="1">
      <alignment horizontal="right"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20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168" fontId="25" fillId="0" borderId="22" xfId="0" applyNumberFormat="1" applyFont="1" applyFill="1" applyBorder="1" applyAlignment="1" applyProtection="1">
      <alignment horizontal="righ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5" fillId="0" borderId="33" xfId="0" applyFont="1" applyFill="1" applyBorder="1" applyAlignment="1" applyProtection="1">
      <alignment horizontal="center" vertical="center"/>
      <protection hidden="1"/>
    </xf>
    <xf numFmtId="167" fontId="25" fillId="0" borderId="25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168" fontId="25" fillId="0" borderId="42" xfId="0" applyNumberFormat="1" applyFont="1" applyFill="1" applyBorder="1" applyAlignment="1" applyProtection="1">
      <alignment horizontal="right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4" fillId="0" borderId="39" xfId="0" applyFont="1" applyFill="1" applyBorder="1" applyAlignment="1" applyProtection="1">
      <alignment horizontal="left" vertical="center" shrinkToFit="1"/>
      <protection hidden="1"/>
    </xf>
    <xf numFmtId="0" fontId="24" fillId="0" borderId="40" xfId="0" applyFont="1" applyFill="1" applyBorder="1" applyAlignment="1" applyProtection="1">
      <alignment horizontal="left" vertical="center" shrinkToFit="1"/>
      <protection hidden="1"/>
    </xf>
    <xf numFmtId="0" fontId="25" fillId="33" borderId="37" xfId="0" applyFont="1" applyFill="1" applyBorder="1" applyAlignment="1" applyProtection="1">
      <alignment horizontal="center" vertical="center"/>
      <protection hidden="1"/>
    </xf>
    <xf numFmtId="0" fontId="25" fillId="33" borderId="35" xfId="0" applyFont="1" applyFill="1" applyBorder="1" applyAlignment="1" applyProtection="1">
      <alignment horizontal="center" vertical="center"/>
      <protection hidden="1"/>
    </xf>
    <xf numFmtId="0" fontId="25" fillId="33" borderId="36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33" borderId="38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left" vertical="center" shrinkToFit="1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170" fontId="1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5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/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37">
      <selection activeCell="AX34" sqref="AX34:AY34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33"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2:110" s="7" customFormat="1" ht="27">
      <c r="B3" s="169" t="s">
        <v>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S3" s="170" t="s">
        <v>2</v>
      </c>
      <c r="AT3" s="170"/>
      <c r="AU3" s="170"/>
      <c r="AV3" s="170"/>
      <c r="AW3" s="170"/>
      <c r="AX3" s="170"/>
      <c r="AY3" s="170"/>
      <c r="AZ3" s="170"/>
      <c r="BB3" s="8"/>
      <c r="BC3" s="8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2:110" s="10" customFormat="1" ht="15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BB4" s="11"/>
      <c r="BC4" s="11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43:110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</row>
    <row r="6" spans="2:110" s="16" customFormat="1" ht="15">
      <c r="B6" s="172">
        <v>42385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</row>
    <row r="7" spans="43:110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2:110" s="21" customFormat="1" ht="15">
      <c r="B8" s="165" t="s">
        <v>3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22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51:110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</row>
    <row r="10" spans="2:110" s="16" customFormat="1" ht="15">
      <c r="B10" s="160" t="s">
        <v>4</v>
      </c>
      <c r="C10" s="160"/>
      <c r="D10" s="160"/>
      <c r="E10" s="160"/>
      <c r="F10" s="160"/>
      <c r="G10" s="160"/>
      <c r="H10" s="164">
        <v>0.6666666666666666</v>
      </c>
      <c r="I10" s="164"/>
      <c r="J10" s="164"/>
      <c r="K10" s="164"/>
      <c r="L10" s="16" t="s">
        <v>5</v>
      </c>
      <c r="T10" s="25" t="s">
        <v>6</v>
      </c>
      <c r="U10" s="165">
        <v>1</v>
      </c>
      <c r="V10" s="165" t="s">
        <v>7</v>
      </c>
      <c r="W10" s="26" t="s">
        <v>8</v>
      </c>
      <c r="X10" s="166">
        <v>10</v>
      </c>
      <c r="Y10" s="166"/>
      <c r="Z10" s="166"/>
      <c r="AA10" s="166"/>
      <c r="AB10" s="166"/>
      <c r="AC10" s="167">
        <f>IF(U10=2,"Halbzeit:","")</f>
      </c>
      <c r="AD10" s="167"/>
      <c r="AE10" s="167"/>
      <c r="AF10" s="167"/>
      <c r="AG10" s="167"/>
      <c r="AH10" s="167"/>
      <c r="AI10" s="166"/>
      <c r="AJ10" s="166"/>
      <c r="AK10" s="166"/>
      <c r="AL10" s="166"/>
      <c r="AM10" s="166"/>
      <c r="AO10" s="160" t="s">
        <v>9</v>
      </c>
      <c r="AP10" s="160"/>
      <c r="AQ10" s="160"/>
      <c r="AR10" s="160"/>
      <c r="AS10" s="160"/>
      <c r="AT10" s="160"/>
      <c r="AU10" s="160"/>
      <c r="AV10" s="160"/>
      <c r="AW10" s="161">
        <v>1</v>
      </c>
      <c r="AX10" s="161"/>
      <c r="AY10" s="161"/>
      <c r="AZ10" s="161"/>
      <c r="BA10" s="161"/>
      <c r="BB10" s="27"/>
      <c r="BC10" s="27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</row>
    <row r="11" ht="9" customHeight="1"/>
    <row r="12" ht="6" customHeight="1"/>
    <row r="13" spans="2:110" s="21" customFormat="1" ht="18" customHeight="1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</row>
    <row r="14" spans="51:110" s="21" customFormat="1" ht="18" customHeight="1"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</row>
    <row r="15" spans="14:116" s="21" customFormat="1" ht="18" customHeight="1">
      <c r="N15" s="162" t="s">
        <v>11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31"/>
      <c r="AH15" s="31"/>
      <c r="AI15" s="31"/>
      <c r="AJ15" s="31"/>
      <c r="AK15" s="31"/>
      <c r="AM15" s="31"/>
      <c r="AN15" s="31"/>
      <c r="AW15" s="30"/>
      <c r="AX15" s="30"/>
      <c r="AY15" s="30"/>
      <c r="AZ15" s="30"/>
      <c r="BA15" s="30"/>
      <c r="BB15" s="30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3:116" s="21" customFormat="1" ht="18" customHeight="1">
      <c r="M16" s="34">
        <v>1</v>
      </c>
      <c r="N16" s="163" t="s">
        <v>12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31"/>
      <c r="AH16" s="31"/>
      <c r="AI16" s="31"/>
      <c r="AJ16" s="31"/>
      <c r="AK16" s="31"/>
      <c r="AW16" s="30"/>
      <c r="AX16" s="30"/>
      <c r="AY16" s="30"/>
      <c r="AZ16" s="30"/>
      <c r="BA16" s="30"/>
      <c r="BB16" s="30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3:119" s="21" customFormat="1" ht="18" customHeight="1">
      <c r="M17" s="34">
        <v>2</v>
      </c>
      <c r="N17" s="155" t="s">
        <v>13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31"/>
      <c r="AH17" s="31"/>
      <c r="AI17" s="31"/>
      <c r="AJ17" s="31"/>
      <c r="AK17" s="31"/>
      <c r="AW17" s="30"/>
      <c r="AX17" s="30"/>
      <c r="AY17" s="30"/>
      <c r="AZ17" s="30"/>
      <c r="BA17" s="30"/>
      <c r="BB17" s="30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13:119" s="21" customFormat="1" ht="18" customHeight="1">
      <c r="M18" s="34">
        <v>3</v>
      </c>
      <c r="N18" s="155" t="s">
        <v>14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31"/>
      <c r="AH18" s="31"/>
      <c r="AI18" s="31"/>
      <c r="AJ18" s="31"/>
      <c r="AK18" s="31"/>
      <c r="AW18" s="30"/>
      <c r="AX18" s="30"/>
      <c r="AY18" s="30"/>
      <c r="AZ18" s="30"/>
      <c r="BA18" s="30"/>
      <c r="BB18" s="30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</row>
    <row r="19" spans="13:119" s="21" customFormat="1" ht="18" customHeight="1">
      <c r="M19" s="34">
        <v>4</v>
      </c>
      <c r="N19" s="155" t="s">
        <v>15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31"/>
      <c r="AH19" s="31"/>
      <c r="AI19" s="31"/>
      <c r="AJ19" s="31"/>
      <c r="AK19" s="31"/>
      <c r="AW19" s="30"/>
      <c r="AX19" s="30"/>
      <c r="AY19" s="30"/>
      <c r="AZ19" s="30"/>
      <c r="BA19" s="30"/>
      <c r="BB19" s="30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</row>
    <row r="20" spans="13:119" s="21" customFormat="1" ht="18" customHeight="1">
      <c r="M20" s="34">
        <v>5</v>
      </c>
      <c r="N20" s="156" t="s">
        <v>37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31"/>
      <c r="AH20" s="31"/>
      <c r="AI20" s="31"/>
      <c r="AJ20" s="31"/>
      <c r="AK20" s="31"/>
      <c r="AW20" s="30"/>
      <c r="AX20" s="30"/>
      <c r="AY20" s="30"/>
      <c r="AZ20" s="30"/>
      <c r="BA20" s="30"/>
      <c r="BB20" s="30"/>
      <c r="BC20" s="32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K20" s="23"/>
      <c r="DL20" s="23"/>
      <c r="DM20" s="23"/>
      <c r="DN20" s="23"/>
      <c r="DO20" s="23"/>
    </row>
    <row r="21" spans="56:119" s="21" customFormat="1" ht="18" customHeight="1"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K21" s="23"/>
      <c r="DL21" s="23"/>
      <c r="DM21" s="23"/>
      <c r="DN21" s="23"/>
      <c r="DO21" s="23"/>
    </row>
    <row r="22" spans="2:119" s="21" customFormat="1" ht="18" customHeight="1">
      <c r="B22" s="29" t="s">
        <v>16</v>
      </c>
      <c r="DK22" s="23"/>
      <c r="DL22" s="23"/>
      <c r="DM22" s="23"/>
      <c r="DN22" s="23"/>
      <c r="DO22" s="23"/>
    </row>
    <row r="23" spans="56:119" s="21" customFormat="1" ht="18" customHeight="1"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K23" s="23"/>
      <c r="DL23" s="23"/>
      <c r="DM23" s="23"/>
      <c r="DN23" s="23"/>
      <c r="DO23" s="23"/>
    </row>
    <row r="24" spans="2:119" s="21" customFormat="1" ht="18" customHeight="1">
      <c r="B24" s="157" t="s">
        <v>17</v>
      </c>
      <c r="C24" s="157"/>
      <c r="D24" s="158" t="s">
        <v>18</v>
      </c>
      <c r="E24" s="158"/>
      <c r="F24" s="158"/>
      <c r="G24" s="158"/>
      <c r="H24" s="158" t="s">
        <v>19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9" t="s">
        <v>20</v>
      </c>
      <c r="AV24" s="159"/>
      <c r="AW24" s="159"/>
      <c r="AX24" s="159"/>
      <c r="AY24" s="159"/>
      <c r="AZ24" s="35"/>
      <c r="BA24" s="36"/>
      <c r="BC24" s="30"/>
      <c r="DK24" s="23"/>
      <c r="DL24" s="23"/>
      <c r="DM24" s="23"/>
      <c r="DN24" s="23"/>
      <c r="DO24" s="23"/>
    </row>
    <row r="25" spans="2:119" s="21" customFormat="1" ht="18" customHeight="1">
      <c r="B25" s="149">
        <v>1</v>
      </c>
      <c r="C25" s="149"/>
      <c r="D25" s="150">
        <f>$H$10</f>
        <v>0.6666666666666666</v>
      </c>
      <c r="E25" s="150"/>
      <c r="F25" s="150"/>
      <c r="G25" s="150"/>
      <c r="H25" s="151" t="str">
        <f>N20</f>
        <v>SG Breitenburg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37" t="s">
        <v>21</v>
      </c>
      <c r="AB25" s="152" t="str">
        <f>N17</f>
        <v>TuS Krempe</v>
      </c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3">
        <v>2</v>
      </c>
      <c r="AV25" s="153"/>
      <c r="AW25" s="153"/>
      <c r="AX25" s="154">
        <v>0</v>
      </c>
      <c r="AY25" s="154"/>
      <c r="AZ25" s="35"/>
      <c r="BA25" s="36"/>
      <c r="BC25" s="32"/>
      <c r="DK25" s="23"/>
      <c r="DL25" s="23"/>
      <c r="DM25" s="23"/>
      <c r="DN25" s="23"/>
      <c r="DO25" s="23"/>
    </row>
    <row r="26" spans="2:119" s="21" customFormat="1" ht="18" customHeight="1">
      <c r="B26" s="117">
        <v>2</v>
      </c>
      <c r="C26" s="117"/>
      <c r="D26" s="144">
        <f aca="true" t="shared" si="0" ref="D26:D34">D25+TEXT($U$10*($X$10/1440)+($AW$10/1440)+($AI$10/1440),"hh:mm")</f>
        <v>0.6743055555555555</v>
      </c>
      <c r="E26" s="144"/>
      <c r="F26" s="144"/>
      <c r="G26" s="144"/>
      <c r="H26" s="145" t="str">
        <f>N16</f>
        <v>SV Alemania Wilster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38" t="s">
        <v>21</v>
      </c>
      <c r="AB26" s="146" t="str">
        <f>N18</f>
        <v>VFR Horst</v>
      </c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7">
        <v>6</v>
      </c>
      <c r="AV26" s="147"/>
      <c r="AW26" s="147"/>
      <c r="AX26" s="148">
        <v>0</v>
      </c>
      <c r="AY26" s="148"/>
      <c r="AZ26" s="35"/>
      <c r="BA26" s="36"/>
      <c r="BC26" s="32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K26" s="23"/>
      <c r="DL26" s="23"/>
      <c r="DM26" s="23"/>
      <c r="DN26" s="23"/>
      <c r="DO26" s="23"/>
    </row>
    <row r="27" spans="2:119" s="21" customFormat="1" ht="18" customHeight="1">
      <c r="B27" s="117">
        <v>3</v>
      </c>
      <c r="C27" s="117"/>
      <c r="D27" s="144">
        <f t="shared" si="0"/>
        <v>0.6819444444444444</v>
      </c>
      <c r="E27" s="144"/>
      <c r="F27" s="144"/>
      <c r="G27" s="144"/>
      <c r="H27" s="145" t="str">
        <f>N17</f>
        <v>TuS Krempe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38" t="s">
        <v>21</v>
      </c>
      <c r="AB27" s="146" t="str">
        <f>N19</f>
        <v>Edendorfer SV</v>
      </c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7">
        <v>1</v>
      </c>
      <c r="AV27" s="147"/>
      <c r="AW27" s="147"/>
      <c r="AX27" s="148">
        <v>0</v>
      </c>
      <c r="AY27" s="148"/>
      <c r="AZ27" s="35"/>
      <c r="BA27" s="36"/>
      <c r="BC27" s="32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K27" s="23"/>
      <c r="DL27" s="23"/>
      <c r="DM27" s="23"/>
      <c r="DN27" s="23"/>
      <c r="DO27" s="23"/>
    </row>
    <row r="28" spans="2:119" s="21" customFormat="1" ht="18" customHeight="1">
      <c r="B28" s="117">
        <v>4</v>
      </c>
      <c r="C28" s="117"/>
      <c r="D28" s="144">
        <f t="shared" si="0"/>
        <v>0.6895833333333332</v>
      </c>
      <c r="E28" s="144"/>
      <c r="F28" s="144"/>
      <c r="G28" s="144"/>
      <c r="H28" s="145" t="str">
        <f>N18</f>
        <v>VFR Horst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38" t="s">
        <v>21</v>
      </c>
      <c r="AB28" s="146" t="str">
        <f>N20</f>
        <v>SG Breitenburg</v>
      </c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>
        <v>0</v>
      </c>
      <c r="AV28" s="147"/>
      <c r="AW28" s="147"/>
      <c r="AX28" s="148">
        <v>2</v>
      </c>
      <c r="AY28" s="148"/>
      <c r="AZ28" s="35"/>
      <c r="BA28" s="36"/>
      <c r="BC28" s="32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K28" s="23"/>
      <c r="DL28" s="23"/>
      <c r="DM28" s="23"/>
      <c r="DN28" s="23"/>
      <c r="DO28" s="23"/>
    </row>
    <row r="29" spans="2:119" s="21" customFormat="1" ht="18" customHeight="1">
      <c r="B29" s="117">
        <v>5</v>
      </c>
      <c r="C29" s="117"/>
      <c r="D29" s="144">
        <f t="shared" si="0"/>
        <v>0.6972222222222221</v>
      </c>
      <c r="E29" s="144"/>
      <c r="F29" s="144"/>
      <c r="G29" s="144"/>
      <c r="H29" s="145" t="str">
        <f>N19</f>
        <v>Edendorfer SV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38" t="s">
        <v>21</v>
      </c>
      <c r="AB29" s="146" t="str">
        <f>N16</f>
        <v>SV Alemania Wilster</v>
      </c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7">
        <v>0</v>
      </c>
      <c r="AV29" s="147"/>
      <c r="AW29" s="147"/>
      <c r="AX29" s="148">
        <v>10</v>
      </c>
      <c r="AY29" s="148"/>
      <c r="AZ29" s="35"/>
      <c r="BA29" s="36"/>
      <c r="BC29" s="32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K29" s="23"/>
      <c r="DL29" s="23"/>
      <c r="DM29" s="23"/>
      <c r="DN29" s="23"/>
      <c r="DO29" s="23"/>
    </row>
    <row r="30" spans="2:119" s="21" customFormat="1" ht="18" customHeight="1">
      <c r="B30" s="117">
        <v>6</v>
      </c>
      <c r="C30" s="117"/>
      <c r="D30" s="144">
        <f t="shared" si="0"/>
        <v>0.7048611111111109</v>
      </c>
      <c r="E30" s="144"/>
      <c r="F30" s="144"/>
      <c r="G30" s="144"/>
      <c r="H30" s="145" t="str">
        <f>N17</f>
        <v>TuS Krempe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38" t="s">
        <v>21</v>
      </c>
      <c r="AB30" s="146" t="str">
        <f>N18</f>
        <v>VFR Horst</v>
      </c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7">
        <v>0</v>
      </c>
      <c r="AV30" s="147"/>
      <c r="AW30" s="147"/>
      <c r="AX30" s="148">
        <v>0</v>
      </c>
      <c r="AY30" s="148"/>
      <c r="AZ30" s="35"/>
      <c r="BA30" s="36"/>
      <c r="BC30" s="32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K30" s="23"/>
      <c r="DL30" s="23"/>
      <c r="DM30" s="23"/>
      <c r="DN30" s="23"/>
      <c r="DO30" s="23"/>
    </row>
    <row r="31" spans="2:119" s="21" customFormat="1" ht="18" customHeight="1">
      <c r="B31" s="117">
        <v>7</v>
      </c>
      <c r="C31" s="117"/>
      <c r="D31" s="144">
        <f t="shared" si="0"/>
        <v>0.7124999999999998</v>
      </c>
      <c r="E31" s="144"/>
      <c r="F31" s="144"/>
      <c r="G31" s="144"/>
      <c r="H31" s="145" t="str">
        <f>N19</f>
        <v>Edendorfer SV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38" t="s">
        <v>21</v>
      </c>
      <c r="AB31" s="146" t="str">
        <f>N20</f>
        <v>SG Breitenburg</v>
      </c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7">
        <v>1</v>
      </c>
      <c r="AV31" s="147"/>
      <c r="AW31" s="147"/>
      <c r="AX31" s="148">
        <v>4</v>
      </c>
      <c r="AY31" s="148"/>
      <c r="AZ31" s="35"/>
      <c r="BA31" s="36"/>
      <c r="BC31" s="32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K31" s="23"/>
      <c r="DL31" s="23"/>
      <c r="DM31" s="23"/>
      <c r="DN31" s="23"/>
      <c r="DO31" s="23"/>
    </row>
    <row r="32" spans="2:119" s="21" customFormat="1" ht="18" customHeight="1">
      <c r="B32" s="117">
        <v>8</v>
      </c>
      <c r="C32" s="117"/>
      <c r="D32" s="144">
        <f t="shared" si="0"/>
        <v>0.7201388888888887</v>
      </c>
      <c r="E32" s="144"/>
      <c r="F32" s="144"/>
      <c r="G32" s="144"/>
      <c r="H32" s="145" t="str">
        <f>N16</f>
        <v>SV Alemania Wilster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38" t="s">
        <v>21</v>
      </c>
      <c r="AB32" s="146" t="str">
        <f>N17</f>
        <v>TuS Krempe</v>
      </c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7">
        <v>1</v>
      </c>
      <c r="AV32" s="147"/>
      <c r="AW32" s="147"/>
      <c r="AX32" s="148">
        <v>0</v>
      </c>
      <c r="AY32" s="148"/>
      <c r="AZ32" s="35"/>
      <c r="BA32" s="36"/>
      <c r="BC32" s="32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K32" s="23"/>
      <c r="DL32" s="23"/>
      <c r="DM32" s="23"/>
      <c r="DN32" s="23"/>
      <c r="DO32" s="23"/>
    </row>
    <row r="33" spans="2:116" s="21" customFormat="1" ht="18" customHeight="1">
      <c r="B33" s="117">
        <v>9</v>
      </c>
      <c r="C33" s="117"/>
      <c r="D33" s="144">
        <f t="shared" si="0"/>
        <v>0.7277777777777775</v>
      </c>
      <c r="E33" s="144"/>
      <c r="F33" s="144"/>
      <c r="G33" s="144"/>
      <c r="H33" s="145" t="str">
        <f>N18</f>
        <v>VFR Horst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38" t="s">
        <v>21</v>
      </c>
      <c r="AB33" s="146" t="str">
        <f>N19</f>
        <v>Edendorfer SV</v>
      </c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7">
        <v>1</v>
      </c>
      <c r="AV33" s="147"/>
      <c r="AW33" s="147"/>
      <c r="AX33" s="148">
        <v>0</v>
      </c>
      <c r="AY33" s="148"/>
      <c r="AZ33" s="35"/>
      <c r="BA33" s="36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3"/>
      <c r="CN33" s="33"/>
      <c r="CO33" s="33"/>
      <c r="CP33" s="3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2:116" s="21" customFormat="1" ht="18" customHeight="1">
      <c r="B34" s="107">
        <v>10</v>
      </c>
      <c r="C34" s="107"/>
      <c r="D34" s="139">
        <f t="shared" si="0"/>
        <v>0.7354166666666664</v>
      </c>
      <c r="E34" s="139"/>
      <c r="F34" s="139"/>
      <c r="G34" s="139"/>
      <c r="H34" s="140" t="str">
        <f>N20</f>
        <v>SG Breitenburg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39" t="s">
        <v>21</v>
      </c>
      <c r="AB34" s="141" t="str">
        <f>N16</f>
        <v>SV Alemania Wilster</v>
      </c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2">
        <v>0</v>
      </c>
      <c r="AV34" s="142"/>
      <c r="AW34" s="142"/>
      <c r="AX34" s="143">
        <v>2</v>
      </c>
      <c r="AY34" s="143"/>
      <c r="AZ34" s="35"/>
      <c r="BA34" s="36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3"/>
      <c r="CN34" s="33"/>
      <c r="CO34" s="33"/>
      <c r="CP34" s="3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51:110" s="21" customFormat="1" ht="18" customHeight="1"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2:60" s="40" customFormat="1" ht="18" customHeight="1">
      <c r="B36" s="41" t="s">
        <v>22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35" t="str">
        <f>D44</f>
        <v>SV Alemania Wilster</v>
      </c>
      <c r="X36" s="135"/>
      <c r="Y36" s="135"/>
      <c r="Z36" s="136" t="str">
        <f>D45</f>
        <v>SG Breitenburg</v>
      </c>
      <c r="AA36" s="136"/>
      <c r="AB36" s="136"/>
      <c r="AC36" s="136" t="str">
        <f>D46</f>
        <v>TuS Krempe</v>
      </c>
      <c r="AD36" s="136"/>
      <c r="AE36" s="136"/>
      <c r="AF36" s="136" t="str">
        <f>D47</f>
        <v>VFR Horst</v>
      </c>
      <c r="AG36" s="136"/>
      <c r="AH36" s="136"/>
      <c r="AI36" s="137" t="str">
        <f>D48</f>
        <v>Edendorfer SV</v>
      </c>
      <c r="AJ36" s="137"/>
      <c r="AK36" s="137"/>
      <c r="AL36" s="32"/>
      <c r="AM36" s="3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2:60" s="40" customFormat="1" ht="18" customHeight="1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35"/>
      <c r="X37" s="135"/>
      <c r="Y37" s="135"/>
      <c r="Z37" s="136"/>
      <c r="AA37" s="136"/>
      <c r="AB37" s="136"/>
      <c r="AC37" s="136"/>
      <c r="AD37" s="136"/>
      <c r="AE37" s="136"/>
      <c r="AF37" s="136"/>
      <c r="AG37" s="136"/>
      <c r="AH37" s="136"/>
      <c r="AI37" s="137"/>
      <c r="AJ37" s="137"/>
      <c r="AK37" s="137"/>
      <c r="AL37" s="30"/>
      <c r="AM37" s="30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2:60" s="40" customFormat="1" ht="18" customHeight="1"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35"/>
      <c r="X38" s="135"/>
      <c r="Y38" s="135"/>
      <c r="Z38" s="136"/>
      <c r="AA38" s="136"/>
      <c r="AB38" s="136"/>
      <c r="AC38" s="136"/>
      <c r="AD38" s="136"/>
      <c r="AE38" s="136"/>
      <c r="AF38" s="136"/>
      <c r="AG38" s="136"/>
      <c r="AH38" s="136"/>
      <c r="AI38" s="137"/>
      <c r="AJ38" s="137"/>
      <c r="AK38" s="137"/>
      <c r="AL38" s="30"/>
      <c r="AM38" s="30"/>
      <c r="AN38" s="23"/>
      <c r="AO38" s="23"/>
      <c r="AP38" s="23"/>
      <c r="AQ38" s="23"/>
      <c r="AR38" s="23"/>
      <c r="AS38" s="23"/>
      <c r="AT38" s="33"/>
      <c r="AU38" s="42"/>
      <c r="AV38" s="42"/>
      <c r="AW38" s="42"/>
      <c r="AX38" s="43"/>
      <c r="AY38" s="43"/>
      <c r="AZ38" s="43"/>
      <c r="BA38" s="43"/>
      <c r="BB38" s="43"/>
      <c r="BC38" s="43"/>
      <c r="BD38" s="42"/>
      <c r="BE38" s="33"/>
      <c r="BF38" s="23"/>
      <c r="BG38" s="23"/>
      <c r="BH38" s="23"/>
    </row>
    <row r="39" spans="2:60" s="40" customFormat="1" ht="18" customHeight="1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35"/>
      <c r="X39" s="135"/>
      <c r="Y39" s="135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7"/>
      <c r="AK39" s="137"/>
      <c r="AL39" s="30"/>
      <c r="AM39" s="30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2:60" s="40" customFormat="1" ht="18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35"/>
      <c r="X40" s="135"/>
      <c r="Y40" s="135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7"/>
      <c r="AK40" s="137"/>
      <c r="AL40" s="30"/>
      <c r="AM40" s="30"/>
      <c r="AN40" s="23"/>
      <c r="AO40" s="23"/>
      <c r="AP40" s="23"/>
      <c r="AQ40" s="23"/>
      <c r="AR40" s="23"/>
      <c r="AS40" s="23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3"/>
    </row>
    <row r="41" spans="2:60" s="40" customFormat="1" ht="18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35"/>
      <c r="X41" s="135"/>
      <c r="Y41" s="135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137"/>
      <c r="AK41" s="137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/>
      <c r="BC41" s="30"/>
      <c r="BD41" s="30"/>
      <c r="BE41" s="30"/>
      <c r="BF41" s="30"/>
      <c r="BG41" s="30"/>
      <c r="BH41" s="30"/>
    </row>
    <row r="42" spans="2:60" s="40" customFormat="1" ht="18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35"/>
      <c r="X42" s="135"/>
      <c r="Y42" s="135"/>
      <c r="Z42" s="136"/>
      <c r="AA42" s="136"/>
      <c r="AB42" s="136"/>
      <c r="AC42" s="136"/>
      <c r="AD42" s="136"/>
      <c r="AE42" s="136"/>
      <c r="AF42" s="136"/>
      <c r="AG42" s="136"/>
      <c r="AH42" s="136"/>
      <c r="AI42" s="137"/>
      <c r="AJ42" s="137"/>
      <c r="AK42" s="137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/>
      <c r="BC42" s="30"/>
      <c r="BD42" s="30"/>
      <c r="BE42" s="30"/>
      <c r="BF42" s="30"/>
      <c r="BG42" s="30"/>
      <c r="BH42" s="30"/>
    </row>
    <row r="43" spans="2:60" s="40" customFormat="1" ht="18" customHeight="1">
      <c r="B43" s="138" t="str">
        <f>IF(' '!$K$8=0,"Abschlusstabelle",IF(' '!$A$8&lt;&gt;' '!$K$8,"es liegen nicht alle Ergebnisse vor","Abschlusstabelle"))</f>
        <v>Abschlusstabelle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5"/>
      <c r="X43" s="135"/>
      <c r="Y43" s="135"/>
      <c r="Z43" s="136"/>
      <c r="AA43" s="136"/>
      <c r="AB43" s="136"/>
      <c r="AC43" s="136"/>
      <c r="AD43" s="136"/>
      <c r="AE43" s="136"/>
      <c r="AF43" s="136"/>
      <c r="AG43" s="136"/>
      <c r="AH43" s="136"/>
      <c r="AI43" s="137"/>
      <c r="AJ43" s="137"/>
      <c r="AK43" s="137"/>
      <c r="AL43" s="132" t="s">
        <v>23</v>
      </c>
      <c r="AM43" s="132"/>
      <c r="AN43" s="132"/>
      <c r="AO43" s="133" t="s">
        <v>24</v>
      </c>
      <c r="AP43" s="133"/>
      <c r="AQ43" s="133"/>
      <c r="AR43" s="133" t="s">
        <v>25</v>
      </c>
      <c r="AS43" s="133"/>
      <c r="AT43" s="133"/>
      <c r="AU43" s="133" t="s">
        <v>26</v>
      </c>
      <c r="AV43" s="133"/>
      <c r="AW43" s="133"/>
      <c r="AX43" s="134" t="s">
        <v>27</v>
      </c>
      <c r="AY43" s="134"/>
      <c r="AZ43" s="134"/>
      <c r="BA43" s="134"/>
      <c r="BB43" s="134"/>
      <c r="BC43" s="133" t="s">
        <v>28</v>
      </c>
      <c r="BD43" s="133"/>
      <c r="BE43" s="133"/>
      <c r="BF43" s="127" t="s">
        <v>29</v>
      </c>
      <c r="BG43" s="127"/>
      <c r="BH43" s="127"/>
    </row>
    <row r="44" spans="2:60" s="40" customFormat="1" ht="18" customHeight="1">
      <c r="B44" s="128">
        <f>IF(' '!$K$8=0,"",1)</f>
        <v>1</v>
      </c>
      <c r="C44" s="128"/>
      <c r="D44" s="129" t="str">
        <f>VLOOKUP(' '!A3,' '!$B$3:$N$7,4,0)</f>
        <v>SV Alemania Wilster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0"/>
      <c r="X44" s="130"/>
      <c r="Y44" s="130"/>
      <c r="Z44" s="118" t="str">
        <f>IF(AND(D44&amp;$Z$36=VLOOKUP(D44&amp;$Z$36,' '!$D$13:$H$32,1,0),VLOOKUP(D44&amp;$Z$36,' '!$D$13:$H$32,4,0)&lt;&gt;""),VLOOKUP(D44&amp;$Z$36,' '!$D$13:$H$32,4,0),VLOOKUP(D44&amp;$Z$36,' '!$D$13:$H$32,5,0))</f>
        <v>2:0</v>
      </c>
      <c r="AA44" s="118"/>
      <c r="AB44" s="118"/>
      <c r="AC44" s="118" t="str">
        <f>IF(AND(D44&amp;$AC$36=VLOOKUP(D44&amp;$AC$36,' '!$D$13:$H$32,1,0),VLOOKUP(D44&amp;$AC$36,' '!$D$13:$H$32,4,0)&lt;&gt;""),VLOOKUP(D44&amp;$AC$36,' '!$D$13:$H$32,4,0),VLOOKUP(D44&amp;$AC$36,' '!$D$13:$H$32,5,0))</f>
        <v>1:0</v>
      </c>
      <c r="AD44" s="118"/>
      <c r="AE44" s="118"/>
      <c r="AF44" s="118" t="str">
        <f>IF(AND(D44&amp;$AF$36=VLOOKUP(D44&amp;$AF$36,' '!$D$13:$H$32,1,0),VLOOKUP(D44&amp;$AF$36,' '!$D$13:$H$32,4,0)&lt;&gt;""),VLOOKUP(D44&amp;$AF$36,' '!$D$13:$H$32,4,0),VLOOKUP(D44&amp;$AF$36,' '!$D$13:$H$32,5,0))</f>
        <v>6:0</v>
      </c>
      <c r="AG44" s="118"/>
      <c r="AH44" s="118"/>
      <c r="AI44" s="120" t="str">
        <f>IF(AND(D44&amp;$AI$36=VLOOKUP(D44&amp;$AI$36,' '!$D$13:$H$32,1,0),VLOOKUP(D44&amp;$AI$36,' '!$D$13:$H$32,4,0)&lt;&gt;""),VLOOKUP(D44&amp;$AI$36,' '!$D$13:$H$32,4,0),VLOOKUP(D44&amp;$AI$36,' '!$D$13:$H$32,5,0))</f>
        <v>10:0</v>
      </c>
      <c r="AJ44" s="120"/>
      <c r="AK44" s="120"/>
      <c r="AL44" s="131">
        <f>IF(' '!$K$8=0,"",VLOOKUP(' '!A3,' '!$B$3:$N$7,10,0))</f>
        <v>4</v>
      </c>
      <c r="AM44" s="131"/>
      <c r="AN44" s="131"/>
      <c r="AO44" s="122">
        <f>IF(' '!$K$8=0,"",VLOOKUP(' '!A3,' '!$B$3:$N$7,11,0))</f>
        <v>4</v>
      </c>
      <c r="AP44" s="122"/>
      <c r="AQ44" s="122"/>
      <c r="AR44" s="122">
        <f>IF(' '!$K$8=0,"",VLOOKUP(' '!A3,' '!$B$3:$N$7,12,0))</f>
        <v>0</v>
      </c>
      <c r="AS44" s="122"/>
      <c r="AT44" s="122"/>
      <c r="AU44" s="122">
        <f>IF(' '!$K$8=0,"",VLOOKUP(' '!A3,' '!$B$3:$N$7,13,0))</f>
        <v>0</v>
      </c>
      <c r="AV44" s="122"/>
      <c r="AW44" s="122"/>
      <c r="AX44" s="123">
        <f>IF(' '!$K$8=0,"",VLOOKUP(' '!A3,' '!$B$3:$N$7,5,0))</f>
        <v>19</v>
      </c>
      <c r="AY44" s="123"/>
      <c r="AZ44" s="44" t="str">
        <f>IF(' '!K8=0,"",":")</f>
        <v>:</v>
      </c>
      <c r="BA44" s="124">
        <f>IF(' '!$K$8=0,"",VLOOKUP(' '!A3,' '!$B$3:$N$7,6,0))</f>
        <v>0</v>
      </c>
      <c r="BB44" s="124"/>
      <c r="BC44" s="125">
        <f>IF(' '!$K$8=0,"",AX44-BA44)</f>
        <v>19</v>
      </c>
      <c r="BD44" s="125"/>
      <c r="BE44" s="125"/>
      <c r="BF44" s="126">
        <f>IF(' '!$K$8=0,"",VLOOKUP(' '!A3,' '!$B$3:$N$7,7,0))</f>
        <v>12</v>
      </c>
      <c r="BG44" s="126"/>
      <c r="BH44" s="126"/>
    </row>
    <row r="45" spans="2:60" s="40" customFormat="1" ht="18" customHeight="1">
      <c r="B45" s="115">
        <f>IF(' '!$K$8=0,"",IF(VLOOKUP(' '!A4,' '!$B$3:$D$7,3,0)=MAX(B$44:B44),"",' '!A4))</f>
        <v>2</v>
      </c>
      <c r="C45" s="115"/>
      <c r="D45" s="116" t="str">
        <f>VLOOKUP(' '!A4,' '!$B$3:$N$7,4,0)</f>
        <v>SG Breitenburg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 t="str">
        <f>IF(AND(D45&amp;$W$36=VLOOKUP(D45&amp;$W$36,' '!$D$13:$H$32,1,0),VLOOKUP(D45&amp;$W$36,' '!$D$13:$H$32,4,0)&lt;&gt;""),VLOOKUP(D45&amp;$W$36,' '!$D$13:$H$32,4,0),VLOOKUP(D45&amp;$W$36,' '!$D$13:$H$32,5,0))</f>
        <v>0:2</v>
      </c>
      <c r="X45" s="117"/>
      <c r="Y45" s="117"/>
      <c r="Z45" s="119"/>
      <c r="AA45" s="119"/>
      <c r="AB45" s="119"/>
      <c r="AC45" s="118" t="str">
        <f>IF(AND(D45&amp;$AC$36=VLOOKUP(D45&amp;$AC$36,' '!$D$13:$H$32,1,0),VLOOKUP(D45&amp;$AC$36,' '!$D$13:$H$32,4,0)&lt;&gt;""),VLOOKUP(D45&amp;$AC$36,' '!$D$13:$H$32,4,0),VLOOKUP(D45&amp;$AC$36,' '!$D$13:$H$32,5,0))</f>
        <v>2:0</v>
      </c>
      <c r="AD45" s="118"/>
      <c r="AE45" s="118"/>
      <c r="AF45" s="118" t="str">
        <f>IF(AND(D45&amp;$AF$36=VLOOKUP(D45&amp;$AF$36,' '!$D$13:$H$32,1,0),VLOOKUP(D45&amp;$AF$36,' '!$D$13:$H$32,4,0)&lt;&gt;""),VLOOKUP(D45&amp;$AF$36,' '!$D$13:$H$32,4,0),VLOOKUP(D45&amp;$AF$36,' '!$D$13:$H$32,5,0))</f>
        <v>2:0</v>
      </c>
      <c r="AG45" s="118"/>
      <c r="AH45" s="118"/>
      <c r="AI45" s="120" t="str">
        <f>IF(AND(D45&amp;$AI$36=VLOOKUP(D45&amp;$AI$36,' '!$D$13:$H$32,1,0),VLOOKUP(D45&amp;$AI$36,' '!$D$13:$H$32,4,0)&lt;&gt;""),VLOOKUP(D45&amp;$AI$36,' '!$D$13:$H$32,4,0),VLOOKUP(D45&amp;$AI$36,' '!$D$13:$H$32,5,0))</f>
        <v>4:1</v>
      </c>
      <c r="AJ45" s="120"/>
      <c r="AK45" s="120"/>
      <c r="AL45" s="121">
        <f>IF(' '!$K$8=0,"",VLOOKUP(' '!A4,' '!$B$3:$N$7,10,0))</f>
        <v>4</v>
      </c>
      <c r="AM45" s="121"/>
      <c r="AN45" s="121"/>
      <c r="AO45" s="111">
        <f>IF(' '!$K$8=0,"",VLOOKUP(' '!A4,' '!$B$3:$N$7,11,0))</f>
        <v>3</v>
      </c>
      <c r="AP45" s="111"/>
      <c r="AQ45" s="111"/>
      <c r="AR45" s="111">
        <f>IF(' '!$K$8=0,"",VLOOKUP(' '!A4,' '!$B$3:$N$7,12,0))</f>
        <v>0</v>
      </c>
      <c r="AS45" s="111"/>
      <c r="AT45" s="111"/>
      <c r="AU45" s="111">
        <f>IF(' '!$K$8=0,"",VLOOKUP(' '!A4,' '!$B$3:$N$7,13,0))</f>
        <v>1</v>
      </c>
      <c r="AV45" s="111"/>
      <c r="AW45" s="111"/>
      <c r="AX45" s="112">
        <f>IF(' '!$K$8=0,"",VLOOKUP(' '!A4,' '!$B$3:$N$7,5,0))</f>
        <v>8</v>
      </c>
      <c r="AY45" s="112"/>
      <c r="AZ45" s="45" t="str">
        <f>IF(' '!K8=0,"",":")</f>
        <v>:</v>
      </c>
      <c r="BA45" s="113">
        <f>IF(' '!$K$8=0,"",VLOOKUP(' '!A4,' '!$B$3:$N$7,6,0))</f>
        <v>3</v>
      </c>
      <c r="BB45" s="113"/>
      <c r="BC45" s="114">
        <f>IF(' '!$K$8=0,"",AX45-BA45)</f>
        <v>5</v>
      </c>
      <c r="BD45" s="114"/>
      <c r="BE45" s="114"/>
      <c r="BF45" s="104">
        <f>IF(' '!$K$8=0,"",VLOOKUP(' '!A4,' '!$B$3:$N$7,7,0))</f>
        <v>9</v>
      </c>
      <c r="BG45" s="104"/>
      <c r="BH45" s="104"/>
    </row>
    <row r="46" spans="2:60" s="40" customFormat="1" ht="18" customHeight="1">
      <c r="B46" s="115">
        <f>IF(' '!$K$8=0,"",IF(VLOOKUP(' '!A5,' '!$B$3:$D$7,3,0)=MAX(B$44:B45),"",' '!A5))</f>
        <v>3</v>
      </c>
      <c r="C46" s="115"/>
      <c r="D46" s="116" t="str">
        <f>VLOOKUP(' '!A5,' '!$B$3:$N$7,4,0)</f>
        <v>TuS Krempe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 t="str">
        <f>IF(AND(D46&amp;$W$36=VLOOKUP(D46&amp;$W$36,' '!$D$13:$H$32,1,0),VLOOKUP(D46&amp;$W$36,' '!$D$13:$H$32,4,0)&lt;&gt;""),VLOOKUP(D46&amp;$W$36,' '!$D$13:$H$32,4,0),VLOOKUP(D46&amp;$W$36,' '!$D$13:$H$32,5,0))</f>
        <v>0:1</v>
      </c>
      <c r="X46" s="117"/>
      <c r="Y46" s="117"/>
      <c r="Z46" s="118" t="str">
        <f>IF(AND(D46&amp;$Z$36=VLOOKUP(D46&amp;$Z$36,' '!$D$13:$H$32,1,0),VLOOKUP(D46&amp;$Z$36,' '!$D$13:$H$32,4,0)&lt;&gt;""),VLOOKUP(D46&amp;$Z$36,' '!$D$13:$H$32,4,0),VLOOKUP(D46&amp;$Z$36,' '!$D$13:$H$32,5,0))</f>
        <v>0:2</v>
      </c>
      <c r="AA46" s="118"/>
      <c r="AB46" s="118"/>
      <c r="AC46" s="119"/>
      <c r="AD46" s="119"/>
      <c r="AE46" s="119"/>
      <c r="AF46" s="118" t="str">
        <f>IF(AND(D46&amp;$AF$36=VLOOKUP(D46&amp;$AF$36,' '!$D$13:$H$32,1,0),VLOOKUP(D46&amp;$AF$36,' '!$D$13:$H$32,4,0)&lt;&gt;""),VLOOKUP(D46&amp;$AF$36,' '!$D$13:$H$32,4,0),VLOOKUP(D46&amp;$AF$36,' '!$D$13:$H$32,5,0))</f>
        <v>0:0</v>
      </c>
      <c r="AG46" s="118"/>
      <c r="AH46" s="118"/>
      <c r="AI46" s="120" t="str">
        <f>IF(AND(D46&amp;$AI$36=VLOOKUP(D46&amp;$AI$36,' '!$D$13:$H$32,1,0),VLOOKUP(D46&amp;$AI$36,' '!$D$13:$H$32,4,0)&lt;&gt;""),VLOOKUP(D46&amp;$AI$36,' '!$D$13:$H$32,4,0),VLOOKUP(D46&amp;$AI$36,' '!$D$13:$H$32,5,0))</f>
        <v>1:0</v>
      </c>
      <c r="AJ46" s="120"/>
      <c r="AK46" s="120"/>
      <c r="AL46" s="121">
        <f>IF(' '!$K$8=0,"",VLOOKUP(' '!A5,' '!$B$3:$N$7,10,0))</f>
        <v>4</v>
      </c>
      <c r="AM46" s="121"/>
      <c r="AN46" s="121"/>
      <c r="AO46" s="111">
        <f>IF(' '!$K$8=0,"",VLOOKUP(' '!A5,' '!$B$3:$N$7,11,0))</f>
        <v>1</v>
      </c>
      <c r="AP46" s="111"/>
      <c r="AQ46" s="111"/>
      <c r="AR46" s="111">
        <f>IF(' '!$K$8=0,"",VLOOKUP(' '!A5,' '!$B$3:$N$7,12,0))</f>
        <v>1</v>
      </c>
      <c r="AS46" s="111"/>
      <c r="AT46" s="111"/>
      <c r="AU46" s="111">
        <f>IF(' '!$K$8=0,"",VLOOKUP(' '!A5,' '!$B$3:$N$7,13,0))</f>
        <v>2</v>
      </c>
      <c r="AV46" s="111"/>
      <c r="AW46" s="111"/>
      <c r="AX46" s="112">
        <f>IF(' '!$K$8=0,"",VLOOKUP(' '!A5,' '!$B$3:$N$7,5,0))</f>
        <v>1</v>
      </c>
      <c r="AY46" s="112"/>
      <c r="AZ46" s="45" t="str">
        <f>IF(' '!K8=0,"",":")</f>
        <v>:</v>
      </c>
      <c r="BA46" s="113">
        <f>IF(' '!$K$8=0,"",VLOOKUP(' '!A5,' '!$B$3:$N$7,6,0))</f>
        <v>3</v>
      </c>
      <c r="BB46" s="113"/>
      <c r="BC46" s="114">
        <f>IF(' '!$K$8=0,"",AX46-BA46)</f>
        <v>-2</v>
      </c>
      <c r="BD46" s="114"/>
      <c r="BE46" s="114"/>
      <c r="BF46" s="104">
        <f>IF(' '!$K$8=0,"",VLOOKUP(' '!A5,' '!$B$3:$N$7,7,0))</f>
        <v>4</v>
      </c>
      <c r="BG46" s="104"/>
      <c r="BH46" s="104"/>
    </row>
    <row r="47" spans="2:60" s="40" customFormat="1" ht="18" customHeight="1">
      <c r="B47" s="115">
        <f>IF(' '!$K$8=0,"",IF(VLOOKUP(' '!A6,' '!$B$3:$D$7,3,0)=MAX(B$44:B46),"",' '!A6))</f>
        <v>4</v>
      </c>
      <c r="C47" s="115"/>
      <c r="D47" s="116" t="str">
        <f>VLOOKUP(' '!A6,' '!$B$3:$N$7,4,0)</f>
        <v>VFR Horst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 t="str">
        <f>IF(AND(D47&amp;$W$36=VLOOKUP(D47&amp;$W$36,' '!$D$13:$H$32,1,0),VLOOKUP(D47&amp;$W$36,' '!$D$13:$H$32,4,0)&lt;&gt;""),VLOOKUP(D47&amp;$W$36,' '!$D$13:$H$32,4,0),VLOOKUP(D47&amp;$W$36,' '!$D$13:$H$32,5,0))</f>
        <v>0:6</v>
      </c>
      <c r="X47" s="117"/>
      <c r="Y47" s="117"/>
      <c r="Z47" s="118" t="str">
        <f>IF(AND(D47&amp;$Z$36=VLOOKUP(D47&amp;$Z$36,' '!$D$13:$H$32,1,0),VLOOKUP(D47&amp;$Z$36,' '!$D$13:$H$32,4,0)&lt;&gt;""),VLOOKUP(D47&amp;$Z$36,' '!$D$13:$H$32,4,0),VLOOKUP(D47&amp;$Z$36,' '!$D$13:$H$32,5,0))</f>
        <v>0:2</v>
      </c>
      <c r="AA47" s="118"/>
      <c r="AB47" s="118"/>
      <c r="AC47" s="118" t="str">
        <f>IF(AND(D47&amp;$AC$36=VLOOKUP(D47&amp;$AC$36,' '!$D$13:$H$32,1,0),VLOOKUP(D47&amp;$AC$36,' '!$D$13:$H$32,4,0)&lt;&gt;""),VLOOKUP(D47&amp;$AC$36,' '!$D$13:$H$32,4,0),VLOOKUP(D47&amp;$AC$36,' '!$D$13:$H$32,5,0))</f>
        <v>0:0</v>
      </c>
      <c r="AD47" s="118"/>
      <c r="AE47" s="118"/>
      <c r="AF47" s="119"/>
      <c r="AG47" s="119"/>
      <c r="AH47" s="119"/>
      <c r="AI47" s="120" t="str">
        <f>IF(AND(D47&amp;$AI$36=VLOOKUP(D47&amp;$AI$36,' '!$D$13:$H$32,1,0),VLOOKUP(D47&amp;$AI$36,' '!$D$13:$H$32,4,0)&lt;&gt;""),VLOOKUP(D47&amp;$AI$36,' '!$D$13:$H$32,4,0),VLOOKUP(D47&amp;$AI$36,' '!$D$13:$H$32,5,0))</f>
        <v>1:0</v>
      </c>
      <c r="AJ47" s="120"/>
      <c r="AK47" s="120"/>
      <c r="AL47" s="121">
        <f>IF(' '!$K$8=0,"",VLOOKUP(' '!A6,' '!$B$3:$N$7,10,0))</f>
        <v>4</v>
      </c>
      <c r="AM47" s="121"/>
      <c r="AN47" s="121"/>
      <c r="AO47" s="111">
        <f>IF(' '!$K$8=0,"",VLOOKUP(' '!A6,' '!$B$3:$N$7,11,0))</f>
        <v>1</v>
      </c>
      <c r="AP47" s="111"/>
      <c r="AQ47" s="111"/>
      <c r="AR47" s="111">
        <f>IF(' '!$K$8=0,"",VLOOKUP(' '!A6,' '!$B$3:$N$7,12,0))</f>
        <v>1</v>
      </c>
      <c r="AS47" s="111"/>
      <c r="AT47" s="111"/>
      <c r="AU47" s="111">
        <f>IF(' '!$K$8=0,"",VLOOKUP(' '!A6,' '!$B$3:$N$7,13,0))</f>
        <v>2</v>
      </c>
      <c r="AV47" s="111"/>
      <c r="AW47" s="111"/>
      <c r="AX47" s="112">
        <f>IF(' '!$K$8=0,"",VLOOKUP(' '!A6,' '!$B$3:$N$7,5,0))</f>
        <v>1</v>
      </c>
      <c r="AY47" s="112"/>
      <c r="AZ47" s="45" t="str">
        <f>IF(' '!K8=0,"",":")</f>
        <v>:</v>
      </c>
      <c r="BA47" s="113">
        <f>IF(' '!$K$8=0,"",VLOOKUP(' '!A6,' '!$B$3:$N$7,6,0))</f>
        <v>8</v>
      </c>
      <c r="BB47" s="113"/>
      <c r="BC47" s="114">
        <f>IF(' '!$K$8=0,"",AX47-BA47)</f>
        <v>-7</v>
      </c>
      <c r="BD47" s="114"/>
      <c r="BE47" s="114"/>
      <c r="BF47" s="104">
        <f>IF(' '!$K$8=0,"",VLOOKUP(' '!A6,' '!$B$3:$N$7,7,0))</f>
        <v>4</v>
      </c>
      <c r="BG47" s="104"/>
      <c r="BH47" s="104"/>
    </row>
    <row r="48" spans="2:88" s="40" customFormat="1" ht="18" customHeight="1">
      <c r="B48" s="105">
        <f>IF(' '!$K$8=0,"",IF(VLOOKUP(' '!A7,' '!$B$3:$D$7,3,0)=MAX(B$44:B47),"",' '!A7))</f>
        <v>5</v>
      </c>
      <c r="C48" s="105"/>
      <c r="D48" s="106" t="str">
        <f>VLOOKUP(' '!A7,' '!$B$3:$N$7,4,0)</f>
        <v>Edendorfer SV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 t="str">
        <f>IF(AND(D48&amp;$W$36=VLOOKUP(D48&amp;$W$36,' '!$D$13:$H$32,1,0),VLOOKUP(D48&amp;$W$36,' '!$D$13:$H$32,4,0)&lt;&gt;""),VLOOKUP(D48&amp;$W$36,' '!$D$13:$H$32,4,0),VLOOKUP(D48&amp;$W$36,' '!$D$13:$H$32,5,0))</f>
        <v>0:10</v>
      </c>
      <c r="X48" s="107"/>
      <c r="Y48" s="107"/>
      <c r="Z48" s="108" t="str">
        <f>IF(AND(D48&amp;$Z$36=VLOOKUP(D48&amp;$Z$36,' '!$D$13:$H$32,1,0),VLOOKUP(D48&amp;$Z$36,' '!$D$13:$H$32,4,0)&lt;&gt;""),VLOOKUP(D48&amp;$Z$36,' '!$D$13:$H$32,4,0),VLOOKUP(D48&amp;$Z$36,' '!$D$13:$H$32,5,0))</f>
        <v>1:4</v>
      </c>
      <c r="AA48" s="108"/>
      <c r="AB48" s="108"/>
      <c r="AC48" s="108" t="str">
        <f>IF(AND(D48&amp;$AC$36=VLOOKUP(D48&amp;$AC$36,' '!$D$13:$H$32,1,0),VLOOKUP(D48&amp;$AC$36,' '!$D$13:$H$32,4,0)&lt;&gt;""),VLOOKUP(D48&amp;$AC$36,' '!$D$13:$H$32,4,0),VLOOKUP(D48&amp;$AC$36,' '!$D$13:$H$32,5,0))</f>
        <v>0:1</v>
      </c>
      <c r="AD48" s="108"/>
      <c r="AE48" s="108"/>
      <c r="AF48" s="108" t="str">
        <f>IF(AND(D48&amp;$AF$36=VLOOKUP(D48&amp;$AF$36,' '!$D$13:$H$32,1,0),VLOOKUP(D48&amp;$AF$36,' '!$D$13:$H$32,4,0)&lt;&gt;""),VLOOKUP(D48&amp;$AF$36,' '!$D$13:$H$32,4,0),VLOOKUP(D48&amp;$AF$36,' '!$D$13:$H$32,5,0))</f>
        <v>0:1</v>
      </c>
      <c r="AG48" s="108"/>
      <c r="AH48" s="108"/>
      <c r="AI48" s="109"/>
      <c r="AJ48" s="109"/>
      <c r="AK48" s="109"/>
      <c r="AL48" s="110">
        <f>IF(' '!$K$8=0,"",VLOOKUP(' '!A7,' '!$B$3:$N$7,10,0))</f>
        <v>4</v>
      </c>
      <c r="AM48" s="110"/>
      <c r="AN48" s="110"/>
      <c r="AO48" s="99">
        <f>IF(' '!$K$8=0,"",VLOOKUP(' '!A7,' '!$B$3:$N$7,11,0))</f>
        <v>0</v>
      </c>
      <c r="AP48" s="99"/>
      <c r="AQ48" s="99"/>
      <c r="AR48" s="99">
        <f>IF(' '!$K$8=0,"",VLOOKUP(' '!A7,' '!$B$3:$N$7,12,0))</f>
        <v>0</v>
      </c>
      <c r="AS48" s="99"/>
      <c r="AT48" s="99"/>
      <c r="AU48" s="99">
        <f>IF(' '!$K$8=0,"",VLOOKUP(' '!A7,' '!$B$3:$N$7,13,0))</f>
        <v>4</v>
      </c>
      <c r="AV48" s="99"/>
      <c r="AW48" s="99"/>
      <c r="AX48" s="100">
        <f>IF(' '!$K$8=0,"",VLOOKUP(' '!A7,' '!$B$3:$N$7,5,0))</f>
        <v>1</v>
      </c>
      <c r="AY48" s="100"/>
      <c r="AZ48" s="46" t="str">
        <f>IF(' '!K8=0,"",":")</f>
        <v>:</v>
      </c>
      <c r="BA48" s="101">
        <f>IF(' '!$K$8=0,"",VLOOKUP(' '!A7,' '!$B$3:$N$7,6,0))</f>
        <v>16</v>
      </c>
      <c r="BB48" s="101"/>
      <c r="BC48" s="102">
        <f>IF(' '!$K$8=0,"",AX48-BA48)</f>
        <v>-15</v>
      </c>
      <c r="BD48" s="102"/>
      <c r="BE48" s="102"/>
      <c r="BF48" s="103">
        <f>IF(' '!$K$8=0,"",VLOOKUP(' '!A7,' '!$B$3:$N$7,7,0))</f>
        <v>0</v>
      </c>
      <c r="BG48" s="103"/>
      <c r="BH48" s="103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</row>
    <row r="49" s="40" customFormat="1" ht="18" customHeight="1"/>
    <row r="50" s="48" customFormat="1" ht="12.75" hidden="1"/>
    <row r="51" s="48" customFormat="1" ht="12.75" hidden="1"/>
    <row r="52" s="48" customFormat="1" ht="12.75" hidden="1"/>
    <row r="53" s="48" customFormat="1" ht="12.75" hidden="1"/>
    <row r="54" s="48" customFormat="1" ht="12.75" hidden="1"/>
    <row r="55" s="48" customFormat="1" ht="12.75" hidden="1"/>
    <row r="56" s="48" customFormat="1" ht="12.75" hidden="1"/>
    <row r="57" s="48" customFormat="1" ht="12.75" hidden="1"/>
    <row r="58" s="48" customFormat="1" ht="12.75" hidden="1"/>
    <row r="59" s="48" customFormat="1" ht="12.75" hidden="1"/>
    <row r="60" s="48" customFormat="1" ht="12.75" hidden="1"/>
    <row r="61" s="48" customFormat="1" ht="12.75" hidden="1"/>
    <row r="62" s="48" customFormat="1" ht="12.75" hidden="1"/>
    <row r="63" s="48" customFormat="1" ht="12.75" hidden="1"/>
    <row r="64" s="48" customFormat="1" ht="12.75" hidden="1"/>
    <row r="65" s="48" customFormat="1" ht="12.75" hidden="1"/>
    <row r="66" s="48" customFormat="1" ht="12.75" hidden="1"/>
    <row r="67" s="48" customFormat="1" ht="12.75" hidden="1"/>
    <row r="68" s="48" customFormat="1" ht="12.75" hidden="1"/>
    <row r="69" s="48" customFormat="1" ht="12.75" hidden="1"/>
    <row r="70" s="48" customFormat="1" ht="12.75" hidden="1"/>
    <row r="71" s="48" customFormat="1" ht="12.75" hidden="1"/>
    <row r="72" s="48" customFormat="1" ht="12.75" hidden="1"/>
    <row r="73" s="48" customFormat="1" ht="12.75" hidden="1"/>
    <row r="74" s="48" customFormat="1" ht="12.75" hidden="1"/>
    <row r="75" s="48" customFormat="1" ht="12.75" hidden="1"/>
    <row r="76" s="48" customFormat="1" ht="12.75" hidden="1"/>
    <row r="77" s="48" customFormat="1" ht="12.75" hidden="1"/>
    <row r="78" s="48" customFormat="1" ht="12.75" hidden="1"/>
    <row r="79" s="48" customFormat="1" ht="12.75" hidden="1"/>
    <row r="80" s="48" customFormat="1" ht="12.75" hidden="1"/>
    <row r="81" s="48" customFormat="1" ht="12.75" hidden="1"/>
    <row r="82" s="48" customFormat="1" ht="12.75" hidden="1"/>
    <row r="83" s="48" customFormat="1" ht="12.75" hidden="1"/>
    <row r="84" s="48" customFormat="1" ht="12.75" hidden="1"/>
    <row r="85" s="48" customFormat="1" ht="12.75" hidden="1"/>
    <row r="86" s="48" customFormat="1" ht="12.75" hidden="1"/>
    <row r="87" s="48" customFormat="1" ht="12.75" hidden="1"/>
    <row r="88" s="48" customFormat="1" ht="12.75" hidden="1"/>
    <row r="89" s="48" customFormat="1" ht="12.75" hidden="1"/>
    <row r="90" s="48" customFormat="1" ht="12.75" hidden="1"/>
    <row r="91" s="48" customFormat="1" ht="12.75" hidden="1"/>
    <row r="92" s="48" customFormat="1" ht="12.75" hidden="1"/>
    <row r="93" s="48" customFormat="1" ht="12.75" hidden="1"/>
    <row r="94" s="48" customFormat="1" ht="12.75" hidden="1"/>
    <row r="95" s="48" customFormat="1" ht="12.75" hidden="1"/>
    <row r="96" s="48" customFormat="1" ht="12.75" hidden="1"/>
    <row r="97" s="48" customFormat="1" ht="12.75" hidden="1"/>
    <row r="98" s="48" customFormat="1" ht="12.75" hidden="1"/>
    <row r="136" s="48" customFormat="1" ht="12.75" hidden="1"/>
    <row r="137" s="48" customFormat="1" ht="12.75" hidden="1"/>
    <row r="138" s="48" customFormat="1" ht="12.75" hidden="1"/>
    <row r="139" s="48" customFormat="1" ht="12.75" hidden="1"/>
    <row r="140" s="48" customFormat="1" ht="12.75" hidden="1"/>
    <row r="141" s="48" customFormat="1" ht="12.75" hidden="1"/>
    <row r="142" s="48" customFormat="1" ht="12.75" hidden="1"/>
    <row r="143" s="48" customFormat="1" ht="12.75" hidden="1"/>
    <row r="144" s="48" customFormat="1" ht="12.75" hidden="1"/>
    <row r="145" s="48" customFormat="1" ht="12.75" hidden="1"/>
    <row r="146" s="48" customFormat="1" ht="12.75" hidden="1"/>
    <row r="147" s="48" customFormat="1" ht="12.75" hidden="1"/>
    <row r="148" s="48" customFormat="1" ht="12.75" hidden="1"/>
    <row r="149" s="48" customFormat="1" ht="12.75" hidden="1"/>
    <row r="150" s="48" customFormat="1" ht="12.75" hidden="1"/>
    <row r="151" s="48" customFormat="1" ht="12.75" hidden="1"/>
    <row r="152" s="48" customFormat="1" ht="12.75" hidden="1"/>
    <row r="153" s="48" customFormat="1" ht="12.75" hidden="1"/>
    <row r="154" s="48" customFormat="1" ht="12.75" hidden="1"/>
    <row r="155" s="48" customFormat="1" ht="12.75" hidden="1"/>
    <row r="156" s="48" customFormat="1" ht="12.75" hidden="1"/>
    <row r="157" s="48" customFormat="1" ht="12.75" hidden="1"/>
    <row r="158" s="48" customFormat="1" ht="12.75" hidden="1"/>
    <row r="159" s="48" customFormat="1" ht="12.75" hidden="1"/>
    <row r="160" s="48" customFormat="1" ht="12.75" hidden="1"/>
    <row r="161" s="48" customFormat="1" ht="12.75" hidden="1"/>
    <row r="162" s="48" customFormat="1" ht="12.75" hidden="1"/>
    <row r="163" s="48" customFormat="1" ht="12.75" hidden="1"/>
    <row r="164" s="48" customFormat="1" ht="12.75" hidden="1"/>
    <row r="165" s="48" customFormat="1" ht="12.75" hidden="1"/>
    <row r="166" s="48" customFormat="1" ht="12.75" hidden="1"/>
    <row r="167" s="48" customFormat="1" ht="12.75" hidden="1"/>
    <row r="168" s="48" customFormat="1" ht="12.75" hidden="1"/>
    <row r="169" s="48" customFormat="1" ht="12.75" hidden="1"/>
    <row r="170" s="48" customFormat="1" ht="12.75" hidden="1"/>
    <row r="171" s="48" customFormat="1" ht="12.75" hidden="1"/>
    <row r="172" s="48" customFormat="1" ht="12.75" hidden="1"/>
    <row r="173" s="48" customFormat="1" ht="12.75" hidden="1"/>
    <row r="174" s="48" customFormat="1" ht="12.75" hidden="1"/>
    <row r="175" s="48" customFormat="1" ht="12.75" hidden="1"/>
    <row r="176" s="48" customFormat="1" ht="12.75" hidden="1"/>
  </sheetData>
  <sheetProtection sheet="1" objects="1" selectLockedCells="1"/>
  <mergeCells count="172">
    <mergeCell ref="B2:AP2"/>
    <mergeCell ref="B3:AP3"/>
    <mergeCell ref="AS3:AZ3"/>
    <mergeCell ref="B4:AP4"/>
    <mergeCell ref="B6:AP6"/>
    <mergeCell ref="B8:AP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B25:C25"/>
    <mergeCell ref="D25:G25"/>
    <mergeCell ref="H25:Z25"/>
    <mergeCell ref="AB25:AT25"/>
    <mergeCell ref="AU25:AW25"/>
    <mergeCell ref="AX25:AY25"/>
    <mergeCell ref="B26:C26"/>
    <mergeCell ref="D26:G26"/>
    <mergeCell ref="H26:Z26"/>
    <mergeCell ref="AB26:AT26"/>
    <mergeCell ref="AU26:AW26"/>
    <mergeCell ref="AX26:AY26"/>
    <mergeCell ref="B27:C27"/>
    <mergeCell ref="D27:G27"/>
    <mergeCell ref="H27:Z27"/>
    <mergeCell ref="AB27:AT27"/>
    <mergeCell ref="AU27:AW27"/>
    <mergeCell ref="AX27:AY27"/>
    <mergeCell ref="B28:C28"/>
    <mergeCell ref="D28:G28"/>
    <mergeCell ref="H28:Z28"/>
    <mergeCell ref="AB28:AT28"/>
    <mergeCell ref="AU28:AW28"/>
    <mergeCell ref="AX28:AY28"/>
    <mergeCell ref="B29:C29"/>
    <mergeCell ref="D29:G29"/>
    <mergeCell ref="H29:Z29"/>
    <mergeCell ref="AB29:AT29"/>
    <mergeCell ref="AU29:AW29"/>
    <mergeCell ref="AX29:AY29"/>
    <mergeCell ref="B30:C30"/>
    <mergeCell ref="D30:G30"/>
    <mergeCell ref="H30:Z30"/>
    <mergeCell ref="AB30:AT30"/>
    <mergeCell ref="AU30:AW30"/>
    <mergeCell ref="AX30:AY30"/>
    <mergeCell ref="B31:C31"/>
    <mergeCell ref="D31:G31"/>
    <mergeCell ref="H31:Z31"/>
    <mergeCell ref="AB31:AT31"/>
    <mergeCell ref="AU31:AW31"/>
    <mergeCell ref="AX31:AY31"/>
    <mergeCell ref="B32:C32"/>
    <mergeCell ref="D32:G32"/>
    <mergeCell ref="H32:Z32"/>
    <mergeCell ref="AB32:AT32"/>
    <mergeCell ref="AU32:AW32"/>
    <mergeCell ref="AX32:AY32"/>
    <mergeCell ref="B33:C33"/>
    <mergeCell ref="D33:G33"/>
    <mergeCell ref="H33:Z33"/>
    <mergeCell ref="AB33:AT33"/>
    <mergeCell ref="AU33:AW33"/>
    <mergeCell ref="AX33:AY33"/>
    <mergeCell ref="B34:C34"/>
    <mergeCell ref="D34:G34"/>
    <mergeCell ref="H34:Z34"/>
    <mergeCell ref="AB34:AT34"/>
    <mergeCell ref="AU34:AW34"/>
    <mergeCell ref="AX34:AY34"/>
    <mergeCell ref="W36:Y43"/>
    <mergeCell ref="Z36:AB43"/>
    <mergeCell ref="AC36:AE43"/>
    <mergeCell ref="AF36:AH43"/>
    <mergeCell ref="AI36:AK43"/>
    <mergeCell ref="B43:V43"/>
    <mergeCell ref="AL43:AN43"/>
    <mergeCell ref="AO43:AQ43"/>
    <mergeCell ref="AR43:AT43"/>
    <mergeCell ref="AU43:AW43"/>
    <mergeCell ref="AX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  <mergeCell ref="B45:C45"/>
    <mergeCell ref="D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Y45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Y46"/>
    <mergeCell ref="BA46:BB46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Y47"/>
    <mergeCell ref="BA47:BB47"/>
    <mergeCell ref="BC47:BE47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Y48"/>
    <mergeCell ref="BA48:BB48"/>
    <mergeCell ref="BC48:BE48"/>
    <mergeCell ref="BF48:BH48"/>
  </mergeCells>
  <conditionalFormatting sqref="H25:Z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T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:V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 E45:V47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:V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49" hidden="1" customWidth="1"/>
    <col min="89" max="91" width="0" style="50" hidden="1" customWidth="1"/>
    <col min="92" max="92" width="0" style="51" hidden="1" customWidth="1"/>
    <col min="93" max="108" width="0" style="52" hidden="1" customWidth="1"/>
    <col min="109" max="16384" width="0" style="1" hidden="1" customWidth="1"/>
  </cols>
  <sheetData>
    <row r="1" ht="7.5" customHeight="1"/>
    <row r="2" spans="2:88" ht="33">
      <c r="B2" s="244" t="str">
        <f>Ergebniseingabe!B2</f>
        <v>D-Jugend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3"/>
    </row>
    <row r="3" spans="2:108" s="7" customFormat="1" ht="27">
      <c r="B3" s="245" t="str">
        <f>Ergebniseingabe!B3</f>
        <v>Hallenkreismeisterschaft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U3" s="170" t="s">
        <v>2</v>
      </c>
      <c r="AV3" s="170"/>
      <c r="AW3" s="170"/>
      <c r="AX3" s="170"/>
      <c r="AY3" s="170"/>
      <c r="AZ3" s="170"/>
      <c r="BA3" s="170"/>
      <c r="BB3" s="170"/>
      <c r="CJ3" s="54"/>
      <c r="CK3" s="55"/>
      <c r="CL3" s="55"/>
      <c r="CM3" s="55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 spans="2:108" s="10" customFormat="1" ht="15">
      <c r="B4" s="246">
        <f>Ergebniseingabe!B4</f>
        <v>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BB4" s="11"/>
      <c r="CJ4" s="13"/>
      <c r="CK4" s="56"/>
      <c r="CL4" s="56"/>
      <c r="CM4" s="56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</row>
    <row r="5" spans="43:108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56"/>
      <c r="CL5" s="56"/>
      <c r="CM5" s="56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2:108" s="16" customFormat="1" ht="15">
      <c r="B6" s="247">
        <f>Ergebniseingabe!B6</f>
        <v>42385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57"/>
      <c r="CL6" s="57"/>
      <c r="CM6" s="57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43:108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56"/>
      <c r="CL7" s="56"/>
      <c r="CM7" s="56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2:108" s="21" customFormat="1" ht="15">
      <c r="B8" s="241" t="str">
        <f>Ergebniseingabe!B8</f>
        <v>in Kellinghusen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58"/>
      <c r="CK8" s="59"/>
      <c r="CL8" s="59"/>
      <c r="CM8" s="59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51:108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14"/>
      <c r="CK9" s="56"/>
      <c r="CL9" s="56"/>
      <c r="CM9" s="56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2:108" s="16" customFormat="1" ht="15">
      <c r="B10" s="160" t="s">
        <v>4</v>
      </c>
      <c r="C10" s="160"/>
      <c r="D10" s="160"/>
      <c r="E10" s="160"/>
      <c r="F10" s="160"/>
      <c r="G10" s="160"/>
      <c r="H10" s="240">
        <f>Ergebniseingabe!H10</f>
        <v>0.6666666666666666</v>
      </c>
      <c r="I10" s="240"/>
      <c r="J10" s="240"/>
      <c r="K10" s="240"/>
      <c r="L10" s="16" t="s">
        <v>5</v>
      </c>
      <c r="T10" s="25" t="s">
        <v>6</v>
      </c>
      <c r="U10" s="241">
        <f>Ergebniseingabe!U10</f>
        <v>1</v>
      </c>
      <c r="V10" s="241" t="s">
        <v>7</v>
      </c>
      <c r="W10" s="26" t="s">
        <v>8</v>
      </c>
      <c r="X10" s="242">
        <f>Ergebniseingabe!X10</f>
        <v>10</v>
      </c>
      <c r="Y10" s="242"/>
      <c r="Z10" s="242"/>
      <c r="AA10" s="242"/>
      <c r="AB10" s="242"/>
      <c r="AC10" s="167">
        <f>Ergebniseingabe!AC10</f>
      </c>
      <c r="AD10" s="167"/>
      <c r="AE10" s="167"/>
      <c r="AF10" s="167"/>
      <c r="AG10" s="167"/>
      <c r="AH10" s="167"/>
      <c r="AI10" s="243">
        <f>Ergebniseingabe!AI10</f>
        <v>0</v>
      </c>
      <c r="AJ10" s="243"/>
      <c r="AK10" s="243"/>
      <c r="AL10" s="243"/>
      <c r="AM10" s="243"/>
      <c r="AO10" s="160" t="s">
        <v>9</v>
      </c>
      <c r="AP10" s="160"/>
      <c r="AQ10" s="160"/>
      <c r="AR10" s="160"/>
      <c r="AS10" s="160"/>
      <c r="AT10" s="160"/>
      <c r="AU10" s="160"/>
      <c r="AV10" s="160"/>
      <c r="AW10" s="237">
        <f>Ergebniseingabe!AW10</f>
        <v>1</v>
      </c>
      <c r="AX10" s="237"/>
      <c r="AY10" s="237"/>
      <c r="AZ10" s="237"/>
      <c r="BA10" s="237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18"/>
      <c r="CK10" s="57"/>
      <c r="CL10" s="57"/>
      <c r="CM10" s="57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ht="9" customHeight="1"/>
    <row r="12" ht="6" customHeight="1"/>
    <row r="13" spans="2:108" s="21" customFormat="1" ht="15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2"/>
      <c r="CK13" s="59"/>
      <c r="CL13" s="59"/>
      <c r="CM13" s="59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ht="11.25" customHeight="1"/>
    <row r="15" spans="14:111" ht="15.75">
      <c r="N15" s="238" t="s">
        <v>11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60"/>
      <c r="AH15" s="60"/>
      <c r="AJ15" s="60"/>
      <c r="AK15" s="60"/>
      <c r="AT15" s="2"/>
      <c r="AU15" s="2"/>
      <c r="AV15" s="2"/>
      <c r="AW15" s="2"/>
      <c r="AX15" s="2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K15" s="49"/>
      <c r="CL15" s="49"/>
      <c r="CM15" s="49"/>
      <c r="CN15" s="52"/>
      <c r="DE15" s="52"/>
      <c r="DF15" s="52"/>
      <c r="DG15" s="52"/>
    </row>
    <row r="16" spans="13:111" ht="15.75">
      <c r="M16" s="61">
        <v>1</v>
      </c>
      <c r="N16" s="239" t="str">
        <f>Ergebniseingabe!N16</f>
        <v>SV Alemania Wilster</v>
      </c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60"/>
      <c r="AH16" s="60"/>
      <c r="AT16" s="2"/>
      <c r="AU16" s="2"/>
      <c r="AV16" s="2"/>
      <c r="AW16" s="2"/>
      <c r="AX16" s="2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K16" s="49"/>
      <c r="CL16" s="49"/>
      <c r="CM16" s="49"/>
      <c r="CN16" s="52"/>
      <c r="DE16" s="52"/>
      <c r="DF16" s="52"/>
      <c r="DG16" s="52"/>
    </row>
    <row r="17" spans="13:111" ht="15.75">
      <c r="M17" s="61">
        <v>2</v>
      </c>
      <c r="N17" s="232" t="str">
        <f>Ergebniseingabe!N17</f>
        <v>TuS Krempe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60"/>
      <c r="AH17" s="60"/>
      <c r="AT17" s="2"/>
      <c r="AU17" s="2"/>
      <c r="AV17" s="2"/>
      <c r="AW17" s="2"/>
      <c r="AX17" s="2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K17" s="49"/>
      <c r="CL17" s="49"/>
      <c r="CM17" s="49"/>
      <c r="CN17" s="52"/>
      <c r="DE17" s="52"/>
      <c r="DF17" s="52"/>
      <c r="DG17" s="52"/>
    </row>
    <row r="18" spans="13:111" ht="15.75">
      <c r="M18" s="61">
        <v>3</v>
      </c>
      <c r="N18" s="232" t="str">
        <f>Ergebniseingabe!N18</f>
        <v>VFR Horst</v>
      </c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60"/>
      <c r="AH18" s="60"/>
      <c r="AT18" s="2"/>
      <c r="AU18" s="2"/>
      <c r="AV18" s="2"/>
      <c r="AW18" s="2"/>
      <c r="AX18" s="2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K18" s="49"/>
      <c r="CL18" s="49"/>
      <c r="CM18" s="49"/>
      <c r="CN18" s="52"/>
      <c r="DE18" s="52"/>
      <c r="DF18" s="52"/>
      <c r="DG18" s="52"/>
    </row>
    <row r="19" spans="13:111" ht="15.75">
      <c r="M19" s="61">
        <v>4</v>
      </c>
      <c r="N19" s="232" t="str">
        <f>Ergebniseingabe!N19</f>
        <v>Edendorfer SV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60"/>
      <c r="AH19" s="60"/>
      <c r="AT19" s="2"/>
      <c r="AU19" s="2"/>
      <c r="AV19" s="2"/>
      <c r="AW19" s="2"/>
      <c r="AX19" s="2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K19" s="49"/>
      <c r="CL19" s="49"/>
      <c r="CM19" s="49"/>
      <c r="CN19" s="52"/>
      <c r="DE19" s="52"/>
      <c r="DF19" s="52"/>
      <c r="DG19" s="52"/>
    </row>
    <row r="20" spans="13:111" ht="15.75">
      <c r="M20" s="61">
        <v>5</v>
      </c>
      <c r="N20" s="233" t="str">
        <f>Ergebniseingabe!N20</f>
        <v>SG Breitenburg</v>
      </c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60"/>
      <c r="AH20" s="60"/>
      <c r="AT20" s="2"/>
      <c r="AU20" s="2"/>
      <c r="AV20" s="2"/>
      <c r="AW20" s="2"/>
      <c r="AX20" s="2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K20" s="49"/>
      <c r="CL20" s="49"/>
      <c r="CM20" s="49"/>
      <c r="CN20" s="52"/>
      <c r="DE20" s="52"/>
      <c r="DF20" s="52"/>
      <c r="DG20" s="52"/>
    </row>
    <row r="21" spans="51:111" ht="12.75">
      <c r="AY21" s="1"/>
      <c r="AZ21" s="1"/>
      <c r="BA21" s="1"/>
      <c r="CJ21" s="2"/>
      <c r="CK21" s="2"/>
      <c r="CL21" s="2"/>
      <c r="CM21" s="49"/>
      <c r="CN21" s="50"/>
      <c r="CO21" s="50"/>
      <c r="CP21" s="50"/>
      <c r="CQ21" s="51"/>
      <c r="DE21" s="52"/>
      <c r="DF21" s="52"/>
      <c r="DG21" s="52"/>
    </row>
    <row r="22" spans="2:111" s="21" customFormat="1" ht="15">
      <c r="B22" s="29" t="s">
        <v>16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2"/>
      <c r="CN22" s="59"/>
      <c r="CO22" s="59"/>
      <c r="CP22" s="59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</row>
    <row r="23" spans="51:111" ht="12.75">
      <c r="AY23" s="1"/>
      <c r="AZ23" s="1"/>
      <c r="BA23" s="1"/>
      <c r="CJ23" s="2"/>
      <c r="CK23" s="2"/>
      <c r="CL23" s="2"/>
      <c r="CM23" s="49"/>
      <c r="CN23" s="50"/>
      <c r="CO23" s="50"/>
      <c r="CP23" s="50"/>
      <c r="CQ23" s="51"/>
      <c r="DE23" s="52"/>
      <c r="DF23" s="52"/>
      <c r="DG23" s="52"/>
    </row>
    <row r="24" spans="2:114" s="62" customFormat="1" ht="16.5" customHeight="1">
      <c r="B24" s="234" t="s">
        <v>17</v>
      </c>
      <c r="C24" s="234"/>
      <c r="D24" s="235" t="s">
        <v>18</v>
      </c>
      <c r="E24" s="235"/>
      <c r="F24" s="235"/>
      <c r="G24" s="235"/>
      <c r="H24" s="235" t="s">
        <v>19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6" t="s">
        <v>20</v>
      </c>
      <c r="AV24" s="236"/>
      <c r="AW24" s="236"/>
      <c r="AX24" s="236"/>
      <c r="AY24" s="236"/>
      <c r="AZ24" s="212"/>
      <c r="BA24" s="21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49"/>
      <c r="CQ24" s="49"/>
      <c r="CR24" s="49"/>
      <c r="CS24" s="50"/>
      <c r="CT24" s="50"/>
      <c r="CU24" s="50"/>
      <c r="CV24" s="50"/>
      <c r="CW24" s="50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</row>
    <row r="25" spans="2:114" s="62" customFormat="1" ht="19.5" customHeight="1">
      <c r="B25" s="226">
        <v>1</v>
      </c>
      <c r="C25" s="226"/>
      <c r="D25" s="227">
        <f>$H$10</f>
        <v>0.6666666666666666</v>
      </c>
      <c r="E25" s="227"/>
      <c r="F25" s="227"/>
      <c r="G25" s="227"/>
      <c r="H25" s="228" t="str">
        <f>Ergebniseingabe!H25</f>
        <v>SG Breitenburg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63" t="s">
        <v>21</v>
      </c>
      <c r="AB25" s="229" t="str">
        <f>Ergebniseingabe!AB25</f>
        <v>TuS Krempe</v>
      </c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30">
        <f>IF(Ergebniseingabe!AU25="",":",Ergebniseingabe!AU25)</f>
        <v>2</v>
      </c>
      <c r="AV25" s="230"/>
      <c r="AW25" s="230"/>
      <c r="AX25" s="231">
        <f>IF(Ergebniseingabe!AX25="","",Ergebniseingabe!AX25)</f>
        <v>0</v>
      </c>
      <c r="AY25" s="231"/>
      <c r="AZ25" s="212"/>
      <c r="BA25" s="212"/>
      <c r="BB25" s="1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50"/>
      <c r="CT25" s="50"/>
      <c r="CU25" s="50"/>
      <c r="CV25" s="50"/>
      <c r="CW25" s="50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</row>
    <row r="26" spans="2:114" ht="19.5" customHeight="1">
      <c r="B26" s="192">
        <v>2</v>
      </c>
      <c r="C26" s="192"/>
      <c r="D26" s="221">
        <f>Ergebniseingabe!D26</f>
        <v>0.6743055555555555</v>
      </c>
      <c r="E26" s="221"/>
      <c r="F26" s="221"/>
      <c r="G26" s="221"/>
      <c r="H26" s="222" t="str">
        <f>Ergebniseingabe!H26</f>
        <v>SV Alemania Wilster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64" t="s">
        <v>21</v>
      </c>
      <c r="AB26" s="223" t="str">
        <f>Ergebniseingabe!AB26</f>
        <v>VFR Horst</v>
      </c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4">
        <f>IF(Ergebniseingabe!AU26="",":",Ergebniseingabe!AU26)</f>
        <v>6</v>
      </c>
      <c r="AV26" s="224"/>
      <c r="AW26" s="224"/>
      <c r="AX26" s="225">
        <f>IF(Ergebniseingabe!AX26="","",Ergebniseingabe!AX26)</f>
        <v>0</v>
      </c>
      <c r="AY26" s="225"/>
      <c r="AZ26" s="212"/>
      <c r="BA26" s="212"/>
      <c r="BB26" s="1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K26" s="49"/>
      <c r="CL26" s="49"/>
      <c r="CM26" s="49"/>
      <c r="CN26" s="49"/>
      <c r="CO26" s="49"/>
      <c r="CP26" s="49"/>
      <c r="CQ26" s="49"/>
      <c r="CR26" s="49"/>
      <c r="CS26" s="50"/>
      <c r="CT26" s="50"/>
      <c r="CU26" s="50"/>
      <c r="CV26" s="50"/>
      <c r="CW26" s="50"/>
      <c r="CX26" s="51"/>
      <c r="DE26" s="52"/>
      <c r="DF26" s="52"/>
      <c r="DG26" s="52"/>
      <c r="DH26" s="52"/>
      <c r="DI26" s="52"/>
      <c r="DJ26" s="52"/>
    </row>
    <row r="27" spans="2:114" ht="19.5" customHeight="1">
      <c r="B27" s="192">
        <v>3</v>
      </c>
      <c r="C27" s="192"/>
      <c r="D27" s="221">
        <f>Ergebniseingabe!D27</f>
        <v>0.6819444444444444</v>
      </c>
      <c r="E27" s="221"/>
      <c r="F27" s="221"/>
      <c r="G27" s="221"/>
      <c r="H27" s="222" t="str">
        <f>Ergebniseingabe!H27</f>
        <v>TuS Krempe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64" t="s">
        <v>21</v>
      </c>
      <c r="AB27" s="223" t="str">
        <f>Ergebniseingabe!AB27</f>
        <v>Edendorfer SV</v>
      </c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4">
        <f>IF(Ergebniseingabe!AU27="",":",Ergebniseingabe!AU27)</f>
        <v>1</v>
      </c>
      <c r="AV27" s="224"/>
      <c r="AW27" s="224"/>
      <c r="AX27" s="225">
        <f>IF(Ergebniseingabe!AX27="","",Ergebniseingabe!AX27)</f>
        <v>0</v>
      </c>
      <c r="AY27" s="225"/>
      <c r="AZ27" s="212"/>
      <c r="BA27" s="212"/>
      <c r="BB27" s="1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K27" s="49"/>
      <c r="CL27" s="49"/>
      <c r="CM27" s="49"/>
      <c r="CN27" s="49"/>
      <c r="CO27" s="49"/>
      <c r="CP27" s="49"/>
      <c r="CQ27" s="49"/>
      <c r="CR27" s="49"/>
      <c r="CS27" s="50"/>
      <c r="CT27" s="50"/>
      <c r="CU27" s="50"/>
      <c r="CV27" s="50"/>
      <c r="CW27" s="50"/>
      <c r="CX27" s="51"/>
      <c r="DE27" s="52"/>
      <c r="DF27" s="52"/>
      <c r="DG27" s="52"/>
      <c r="DH27" s="52"/>
      <c r="DI27" s="52"/>
      <c r="DJ27" s="52"/>
    </row>
    <row r="28" spans="2:114" ht="19.5" customHeight="1">
      <c r="B28" s="192">
        <v>4</v>
      </c>
      <c r="C28" s="192"/>
      <c r="D28" s="221">
        <f>Ergebniseingabe!D28</f>
        <v>0.6895833333333332</v>
      </c>
      <c r="E28" s="221"/>
      <c r="F28" s="221"/>
      <c r="G28" s="221"/>
      <c r="H28" s="222" t="str">
        <f>Ergebniseingabe!H28</f>
        <v>VFR Horst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64" t="s">
        <v>21</v>
      </c>
      <c r="AB28" s="223" t="str">
        <f>Ergebniseingabe!AB28</f>
        <v>SG Breitenburg</v>
      </c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4">
        <f>IF(Ergebniseingabe!AU28="",":",Ergebniseingabe!AU28)</f>
        <v>0</v>
      </c>
      <c r="AV28" s="224"/>
      <c r="AW28" s="224"/>
      <c r="AX28" s="225">
        <f>IF(Ergebniseingabe!AX28="","",Ergebniseingabe!AX28)</f>
        <v>2</v>
      </c>
      <c r="AY28" s="225"/>
      <c r="AZ28" s="212"/>
      <c r="BA28" s="212"/>
      <c r="BB28" s="1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K28" s="49"/>
      <c r="CL28" s="49"/>
      <c r="CM28" s="49"/>
      <c r="CN28" s="49"/>
      <c r="CO28" s="49"/>
      <c r="CP28" s="49"/>
      <c r="CQ28" s="49"/>
      <c r="CR28" s="49"/>
      <c r="CS28" s="50"/>
      <c r="CT28" s="50"/>
      <c r="CU28" s="50"/>
      <c r="CV28" s="50"/>
      <c r="CW28" s="50"/>
      <c r="CX28" s="51"/>
      <c r="DE28" s="52"/>
      <c r="DF28" s="52"/>
      <c r="DG28" s="52"/>
      <c r="DH28" s="52"/>
      <c r="DI28" s="52"/>
      <c r="DJ28" s="52"/>
    </row>
    <row r="29" spans="2:114" ht="19.5" customHeight="1">
      <c r="B29" s="192">
        <v>5</v>
      </c>
      <c r="C29" s="192"/>
      <c r="D29" s="221">
        <f>Ergebniseingabe!D29</f>
        <v>0.6972222222222221</v>
      </c>
      <c r="E29" s="221"/>
      <c r="F29" s="221"/>
      <c r="G29" s="221"/>
      <c r="H29" s="222" t="str">
        <f>Ergebniseingabe!H29</f>
        <v>Edendorfer SV</v>
      </c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64" t="s">
        <v>21</v>
      </c>
      <c r="AB29" s="223" t="str">
        <f>Ergebniseingabe!AB29</f>
        <v>SV Alemania Wilster</v>
      </c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4">
        <f>IF(Ergebniseingabe!AU29="",":",Ergebniseingabe!AU29)</f>
        <v>0</v>
      </c>
      <c r="AV29" s="224"/>
      <c r="AW29" s="224"/>
      <c r="AX29" s="225">
        <f>IF(Ergebniseingabe!AX29="","",Ergebniseingabe!AX29)</f>
        <v>10</v>
      </c>
      <c r="AY29" s="225"/>
      <c r="AZ29" s="212"/>
      <c r="BA29" s="212"/>
      <c r="BB29" s="1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K29" s="49"/>
      <c r="CL29" s="49"/>
      <c r="CM29" s="49"/>
      <c r="CN29" s="49"/>
      <c r="CO29" s="49"/>
      <c r="CP29" s="49"/>
      <c r="CQ29" s="49"/>
      <c r="CR29" s="49"/>
      <c r="CS29" s="50"/>
      <c r="CT29" s="50"/>
      <c r="CU29" s="50"/>
      <c r="CV29" s="50"/>
      <c r="CW29" s="50"/>
      <c r="CX29" s="51"/>
      <c r="DE29" s="52"/>
      <c r="DF29" s="52"/>
      <c r="DG29" s="52"/>
      <c r="DH29" s="52"/>
      <c r="DI29" s="52"/>
      <c r="DJ29" s="52"/>
    </row>
    <row r="30" spans="2:114" ht="19.5" customHeight="1">
      <c r="B30" s="192">
        <v>6</v>
      </c>
      <c r="C30" s="192"/>
      <c r="D30" s="221">
        <f>Ergebniseingabe!D30</f>
        <v>0.7048611111111109</v>
      </c>
      <c r="E30" s="221"/>
      <c r="F30" s="221"/>
      <c r="G30" s="221"/>
      <c r="H30" s="222" t="str">
        <f>Ergebniseingabe!H30</f>
        <v>TuS Krempe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64" t="s">
        <v>21</v>
      </c>
      <c r="AB30" s="223" t="str">
        <f>Ergebniseingabe!AB30</f>
        <v>VFR Horst</v>
      </c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4">
        <f>IF(Ergebniseingabe!AU30="",":",Ergebniseingabe!AU30)</f>
        <v>0</v>
      </c>
      <c r="AV30" s="224"/>
      <c r="AW30" s="224"/>
      <c r="AX30" s="225">
        <f>IF(Ergebniseingabe!AX30="","",Ergebniseingabe!AX30)</f>
        <v>0</v>
      </c>
      <c r="AY30" s="225"/>
      <c r="AZ30" s="212"/>
      <c r="BA30" s="212"/>
      <c r="BB30" s="1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K30" s="49"/>
      <c r="CL30" s="49"/>
      <c r="CM30" s="49"/>
      <c r="CN30" s="49"/>
      <c r="CO30" s="49"/>
      <c r="CP30" s="49"/>
      <c r="CQ30" s="49"/>
      <c r="CR30" s="49"/>
      <c r="CS30" s="50"/>
      <c r="CT30" s="50"/>
      <c r="CU30" s="50"/>
      <c r="CV30" s="50"/>
      <c r="CW30" s="50"/>
      <c r="CX30" s="51"/>
      <c r="DE30" s="52"/>
      <c r="DF30" s="52"/>
      <c r="DG30" s="52"/>
      <c r="DH30" s="52"/>
      <c r="DI30" s="52"/>
      <c r="DJ30" s="52"/>
    </row>
    <row r="31" spans="2:114" ht="19.5" customHeight="1">
      <c r="B31" s="192">
        <v>7</v>
      </c>
      <c r="C31" s="192"/>
      <c r="D31" s="221">
        <f>Ergebniseingabe!D31</f>
        <v>0.7124999999999998</v>
      </c>
      <c r="E31" s="221"/>
      <c r="F31" s="221"/>
      <c r="G31" s="221"/>
      <c r="H31" s="222" t="str">
        <f>Ergebniseingabe!H31</f>
        <v>Edendorfer SV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64" t="s">
        <v>21</v>
      </c>
      <c r="AB31" s="223" t="str">
        <f>Ergebniseingabe!AB31</f>
        <v>SG Breitenburg</v>
      </c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4">
        <f>IF(Ergebniseingabe!AU31="",":",Ergebniseingabe!AU31)</f>
        <v>1</v>
      </c>
      <c r="AV31" s="224"/>
      <c r="AW31" s="224"/>
      <c r="AX31" s="225">
        <f>IF(Ergebniseingabe!AX31="","",Ergebniseingabe!AX31)</f>
        <v>4</v>
      </c>
      <c r="AY31" s="225"/>
      <c r="AZ31" s="212"/>
      <c r="BA31" s="212"/>
      <c r="BB31" s="1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K31" s="49"/>
      <c r="CL31" s="49"/>
      <c r="CM31" s="49"/>
      <c r="CN31" s="49"/>
      <c r="CO31" s="49"/>
      <c r="CP31" s="49"/>
      <c r="CQ31" s="65"/>
      <c r="CR31" s="65"/>
      <c r="CS31" s="50"/>
      <c r="CT31" s="50"/>
      <c r="CU31" s="50"/>
      <c r="CV31" s="50"/>
      <c r="CW31" s="50"/>
      <c r="CX31" s="51"/>
      <c r="DE31" s="52"/>
      <c r="DF31" s="52"/>
      <c r="DG31" s="52"/>
      <c r="DH31" s="52"/>
      <c r="DI31" s="52"/>
      <c r="DJ31" s="52"/>
    </row>
    <row r="32" spans="2:114" ht="19.5" customHeight="1">
      <c r="B32" s="192">
        <v>8</v>
      </c>
      <c r="C32" s="192"/>
      <c r="D32" s="221">
        <f>Ergebniseingabe!D32</f>
        <v>0.7201388888888887</v>
      </c>
      <c r="E32" s="221"/>
      <c r="F32" s="221"/>
      <c r="G32" s="221"/>
      <c r="H32" s="222" t="str">
        <f>Ergebniseingabe!H32</f>
        <v>SV Alemania Wilster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64" t="s">
        <v>21</v>
      </c>
      <c r="AB32" s="223" t="str">
        <f>Ergebniseingabe!AB32</f>
        <v>TuS Krempe</v>
      </c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4">
        <f>IF(Ergebniseingabe!AU32="",":",Ergebniseingabe!AU32)</f>
        <v>1</v>
      </c>
      <c r="AV32" s="224"/>
      <c r="AW32" s="224"/>
      <c r="AX32" s="225">
        <f>IF(Ergebniseingabe!AX32="","",Ergebniseingabe!AX32)</f>
        <v>0</v>
      </c>
      <c r="AY32" s="225"/>
      <c r="AZ32" s="212"/>
      <c r="BA32" s="212"/>
      <c r="BB32" s="1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K32" s="49"/>
      <c r="CL32" s="49"/>
      <c r="CM32" s="49"/>
      <c r="CN32" s="49"/>
      <c r="CO32" s="49"/>
      <c r="CP32" s="49"/>
      <c r="CQ32" s="65"/>
      <c r="CR32" s="65"/>
      <c r="CS32" s="50"/>
      <c r="CT32" s="50"/>
      <c r="CU32" s="50"/>
      <c r="CV32" s="50"/>
      <c r="CW32" s="50"/>
      <c r="CX32" s="51"/>
      <c r="DE32" s="52"/>
      <c r="DF32" s="52"/>
      <c r="DG32" s="52"/>
      <c r="DH32" s="52"/>
      <c r="DI32" s="52"/>
      <c r="DJ32" s="52"/>
    </row>
    <row r="33" spans="2:114" ht="19.5" customHeight="1">
      <c r="B33" s="192">
        <v>9</v>
      </c>
      <c r="C33" s="192"/>
      <c r="D33" s="221">
        <f>Ergebniseingabe!D33</f>
        <v>0.7277777777777775</v>
      </c>
      <c r="E33" s="221"/>
      <c r="F33" s="221"/>
      <c r="G33" s="221"/>
      <c r="H33" s="222" t="str">
        <f>Ergebniseingabe!H33</f>
        <v>VFR Horst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64" t="s">
        <v>21</v>
      </c>
      <c r="AB33" s="223" t="str">
        <f>Ergebniseingabe!AB33</f>
        <v>Edendorfer SV</v>
      </c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4">
        <f>IF(Ergebniseingabe!AU33="",":",Ergebniseingabe!AU33)</f>
        <v>1</v>
      </c>
      <c r="AV33" s="224"/>
      <c r="AW33" s="224"/>
      <c r="AX33" s="225">
        <f>IF(Ergebniseingabe!AX33="","",Ergebniseingabe!AX33)</f>
        <v>0</v>
      </c>
      <c r="AY33" s="225"/>
      <c r="AZ33" s="212"/>
      <c r="BA33" s="212"/>
      <c r="BB33" s="1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K33" s="49"/>
      <c r="CL33" s="49"/>
      <c r="CM33" s="49"/>
      <c r="CN33" s="49"/>
      <c r="CO33" s="49"/>
      <c r="CP33" s="49"/>
      <c r="CQ33" s="65"/>
      <c r="CR33" s="65"/>
      <c r="CS33" s="50"/>
      <c r="CT33" s="50"/>
      <c r="CU33" s="50"/>
      <c r="CV33" s="50"/>
      <c r="CW33" s="50"/>
      <c r="CX33" s="51"/>
      <c r="DE33" s="52"/>
      <c r="DF33" s="52"/>
      <c r="DG33" s="52"/>
      <c r="DH33" s="52"/>
      <c r="DI33" s="52"/>
      <c r="DJ33" s="52"/>
    </row>
    <row r="34" spans="2:114" ht="19.5" customHeight="1">
      <c r="B34" s="182">
        <v>10</v>
      </c>
      <c r="C34" s="182"/>
      <c r="D34" s="216">
        <f>Ergebniseingabe!D34</f>
        <v>0.7354166666666664</v>
      </c>
      <c r="E34" s="216"/>
      <c r="F34" s="216"/>
      <c r="G34" s="216"/>
      <c r="H34" s="217" t="str">
        <f>Ergebniseingabe!H34</f>
        <v>SG Breitenburg</v>
      </c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66" t="s">
        <v>21</v>
      </c>
      <c r="AB34" s="218" t="str">
        <f>Ergebniseingabe!AB34</f>
        <v>SV Alemania Wilster</v>
      </c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9">
        <f>IF(Ergebniseingabe!AU34="",":",Ergebniseingabe!AU34)</f>
        <v>0</v>
      </c>
      <c r="AV34" s="219"/>
      <c r="AW34" s="219"/>
      <c r="AX34" s="220">
        <f>IF(Ergebniseingabe!AX34="","",Ergebniseingabe!AX34)</f>
        <v>2</v>
      </c>
      <c r="AY34" s="220"/>
      <c r="AZ34" s="212"/>
      <c r="BA34" s="212"/>
      <c r="BB34" s="1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K34" s="49"/>
      <c r="CL34" s="49"/>
      <c r="CM34" s="49"/>
      <c r="CN34" s="49"/>
      <c r="CO34" s="49"/>
      <c r="CP34" s="49"/>
      <c r="CQ34" s="65"/>
      <c r="CR34" s="65"/>
      <c r="CS34" s="50"/>
      <c r="CT34" s="50"/>
      <c r="CU34" s="50"/>
      <c r="CV34" s="50"/>
      <c r="CW34" s="50"/>
      <c r="CX34" s="51"/>
      <c r="DE34" s="52"/>
      <c r="DF34" s="52"/>
      <c r="DG34" s="52"/>
      <c r="DH34" s="52"/>
      <c r="DI34" s="52"/>
      <c r="DJ34" s="52"/>
    </row>
    <row r="35" spans="51:111" ht="12.75">
      <c r="AY35" s="1"/>
      <c r="AZ35" s="1"/>
      <c r="BA35" s="1"/>
      <c r="CJ35" s="2"/>
      <c r="CK35" s="2"/>
      <c r="CL35" s="2"/>
      <c r="CM35" s="49"/>
      <c r="CN35" s="50"/>
      <c r="CO35" s="50"/>
      <c r="CP35" s="50"/>
      <c r="CQ35" s="51"/>
      <c r="DE35" s="52"/>
      <c r="DF35" s="52"/>
      <c r="DG35" s="52"/>
    </row>
    <row r="36" spans="51:111" ht="13.5" customHeight="1">
      <c r="AY36" s="1"/>
      <c r="AZ36" s="1"/>
      <c r="BA36" s="1"/>
      <c r="CJ36" s="2"/>
      <c r="CK36" s="2"/>
      <c r="CL36" s="2"/>
      <c r="CM36" s="49"/>
      <c r="CN36" s="50"/>
      <c r="CO36" s="50"/>
      <c r="CP36" s="50"/>
      <c r="CQ36" s="51"/>
      <c r="DE36" s="52"/>
      <c r="DF36" s="52"/>
      <c r="DG36" s="52"/>
    </row>
    <row r="37" spans="3:111" s="21" customFormat="1" ht="13.5" customHeight="1">
      <c r="C37" s="29" t="s">
        <v>22</v>
      </c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2"/>
      <c r="CN37" s="32"/>
      <c r="CO37" s="67"/>
      <c r="CP37" s="67"/>
      <c r="CQ37" s="67"/>
      <c r="CR37" s="67"/>
      <c r="CS37" s="67"/>
      <c r="CT37" s="67"/>
      <c r="CU37" s="67"/>
      <c r="CV37" s="67"/>
      <c r="CW37" s="68"/>
      <c r="CX37" s="67"/>
      <c r="CY37" s="67"/>
      <c r="CZ37" s="67"/>
      <c r="DA37" s="67"/>
      <c r="DB37" s="67"/>
      <c r="DC37" s="67"/>
      <c r="DD37" s="67"/>
      <c r="DE37" s="67"/>
      <c r="DF37" s="36"/>
      <c r="DG37" s="36"/>
    </row>
    <row r="38" spans="23:110" s="69" customFormat="1" ht="91.5" customHeight="1">
      <c r="W38" s="213" t="str">
        <f>Ergebniseingabe!W36</f>
        <v>SV Alemania Wilster</v>
      </c>
      <c r="X38" s="213"/>
      <c r="Y38" s="213"/>
      <c r="Z38" s="214" t="str">
        <f>Ergebniseingabe!Z36</f>
        <v>SG Breitenburg</v>
      </c>
      <c r="AA38" s="214"/>
      <c r="AB38" s="214"/>
      <c r="AC38" s="214" t="str">
        <f>Ergebniseingabe!AC36</f>
        <v>TuS Krempe</v>
      </c>
      <c r="AD38" s="214"/>
      <c r="AE38" s="214"/>
      <c r="AF38" s="214" t="str">
        <f>Ergebniseingabe!AF36</f>
        <v>VFR Horst</v>
      </c>
      <c r="AG38" s="214"/>
      <c r="AH38" s="214"/>
      <c r="AI38" s="215" t="str">
        <f>Ergebniseingabe!AI36</f>
        <v>Edendorfer SV</v>
      </c>
      <c r="AJ38" s="215"/>
      <c r="AK38" s="215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70"/>
      <c r="BL38" s="2"/>
      <c r="BM38" s="2"/>
      <c r="BN38" s="70"/>
      <c r="BO38" s="2"/>
      <c r="BP38" s="2"/>
      <c r="BQ38" s="70"/>
      <c r="BR38" s="70"/>
      <c r="BS38" s="70"/>
      <c r="BT38" s="70"/>
      <c r="BU38" s="70"/>
      <c r="BV38" s="70"/>
      <c r="BW38" s="70"/>
      <c r="BX38" s="2"/>
      <c r="BY38" s="2"/>
      <c r="BZ38" s="2"/>
      <c r="CA38" s="70"/>
      <c r="CB38" s="2"/>
      <c r="CC38" s="2"/>
      <c r="CD38" s="2"/>
      <c r="CE38" s="70"/>
      <c r="CF38" s="2"/>
      <c r="CG38" s="2"/>
      <c r="CH38" s="2"/>
      <c r="CI38" s="2"/>
      <c r="CJ38" s="2"/>
      <c r="CK38" s="2"/>
      <c r="CL38" s="49"/>
      <c r="CM38" s="49"/>
      <c r="CN38" s="67"/>
      <c r="CO38" s="67"/>
      <c r="CP38" s="67"/>
      <c r="CQ38" s="67"/>
      <c r="CR38" s="67"/>
      <c r="CS38" s="67"/>
      <c r="CT38" s="67"/>
      <c r="CU38" s="67"/>
      <c r="CV38" s="68"/>
      <c r="CW38" s="67"/>
      <c r="CX38" s="67"/>
      <c r="CY38" s="67"/>
      <c r="CZ38" s="67"/>
      <c r="DA38" s="67"/>
      <c r="DB38" s="67"/>
      <c r="DC38" s="67"/>
      <c r="DD38" s="67"/>
      <c r="DE38" s="71"/>
      <c r="DF38" s="71"/>
    </row>
    <row r="39" spans="2:110" ht="17.25" customHeight="1">
      <c r="B39" s="209" t="str">
        <f>Ergebniseingabe!B43</f>
        <v>Abschlusstabelle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3"/>
      <c r="X39" s="213"/>
      <c r="Y39" s="213"/>
      <c r="Z39" s="214"/>
      <c r="AA39" s="214"/>
      <c r="AB39" s="214"/>
      <c r="AC39" s="214"/>
      <c r="AD39" s="214"/>
      <c r="AE39" s="214"/>
      <c r="AF39" s="214"/>
      <c r="AG39" s="214"/>
      <c r="AH39" s="214"/>
      <c r="AI39" s="215"/>
      <c r="AJ39" s="215"/>
      <c r="AK39" s="215"/>
      <c r="AL39" s="210" t="s">
        <v>23</v>
      </c>
      <c r="AM39" s="210"/>
      <c r="AN39" s="210"/>
      <c r="AO39" s="201" t="s">
        <v>24</v>
      </c>
      <c r="AP39" s="201"/>
      <c r="AQ39" s="201"/>
      <c r="AR39" s="201" t="s">
        <v>25</v>
      </c>
      <c r="AS39" s="201"/>
      <c r="AT39" s="201"/>
      <c r="AU39" s="201" t="s">
        <v>26</v>
      </c>
      <c r="AV39" s="201"/>
      <c r="AW39" s="201"/>
      <c r="AX39" s="211" t="s">
        <v>27</v>
      </c>
      <c r="AY39" s="211"/>
      <c r="AZ39" s="211"/>
      <c r="BA39" s="211"/>
      <c r="BB39" s="211"/>
      <c r="BC39" s="201" t="s">
        <v>28</v>
      </c>
      <c r="BD39" s="201"/>
      <c r="BE39" s="201"/>
      <c r="BF39" s="202" t="s">
        <v>29</v>
      </c>
      <c r="BG39" s="202"/>
      <c r="BH39" s="202"/>
      <c r="CJ39" s="2"/>
      <c r="CK39" s="2"/>
      <c r="CL39" s="49"/>
      <c r="CM39" s="49"/>
      <c r="CN39" s="67"/>
      <c r="CO39" s="67"/>
      <c r="CP39" s="67"/>
      <c r="CQ39" s="67"/>
      <c r="CR39" s="67"/>
      <c r="CS39" s="67"/>
      <c r="CT39" s="67"/>
      <c r="CU39" s="67"/>
      <c r="CV39" s="68"/>
      <c r="CW39" s="67"/>
      <c r="CX39" s="67"/>
      <c r="CY39" s="67"/>
      <c r="CZ39" s="67"/>
      <c r="DA39" s="67"/>
      <c r="DB39" s="67"/>
      <c r="DC39" s="67"/>
      <c r="DD39" s="67"/>
      <c r="DE39" s="51"/>
      <c r="DF39" s="52"/>
    </row>
    <row r="40" spans="2:110" ht="21.75" customHeight="1">
      <c r="B40" s="203">
        <f>Ergebniseingabe!B44</f>
        <v>1</v>
      </c>
      <c r="C40" s="203"/>
      <c r="D40" s="204" t="str">
        <f>Ergebniseingabe!D44</f>
        <v>SV Alemania Wilster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5"/>
      <c r="X40" s="205"/>
      <c r="Y40" s="205"/>
      <c r="Z40" s="206" t="str">
        <f>Ergebniseingabe!Z44</f>
        <v>2:0</v>
      </c>
      <c r="AA40" s="206"/>
      <c r="AB40" s="206"/>
      <c r="AC40" s="206" t="str">
        <f>Ergebniseingabe!AC44</f>
        <v>1:0</v>
      </c>
      <c r="AD40" s="206"/>
      <c r="AE40" s="206"/>
      <c r="AF40" s="206" t="str">
        <f>Ergebniseingabe!AF44</f>
        <v>6:0</v>
      </c>
      <c r="AG40" s="206"/>
      <c r="AH40" s="206"/>
      <c r="AI40" s="207" t="str">
        <f>Ergebniseingabe!AI44</f>
        <v>10:0</v>
      </c>
      <c r="AJ40" s="207"/>
      <c r="AK40" s="207"/>
      <c r="AL40" s="208">
        <f>Ergebniseingabe!AL44</f>
        <v>4</v>
      </c>
      <c r="AM40" s="208"/>
      <c r="AN40" s="208"/>
      <c r="AO40" s="197">
        <f>Ergebniseingabe!AO44</f>
        <v>4</v>
      </c>
      <c r="AP40" s="197"/>
      <c r="AQ40" s="197"/>
      <c r="AR40" s="197">
        <f>Ergebniseingabe!AR44</f>
        <v>0</v>
      </c>
      <c r="AS40" s="197"/>
      <c r="AT40" s="197"/>
      <c r="AU40" s="197">
        <f>Ergebniseingabe!AU44</f>
        <v>0</v>
      </c>
      <c r="AV40" s="197"/>
      <c r="AW40" s="197"/>
      <c r="AX40" s="198">
        <f>Ergebniseingabe!AX44</f>
        <v>19</v>
      </c>
      <c r="AY40" s="198"/>
      <c r="AZ40" s="72" t="str">
        <f>Ergebniseingabe!AZ44</f>
        <v>:</v>
      </c>
      <c r="BA40" s="199">
        <f>Ergebniseingabe!BA44</f>
        <v>0</v>
      </c>
      <c r="BB40" s="199"/>
      <c r="BC40" s="200">
        <f>Ergebniseingabe!BC44</f>
        <v>19</v>
      </c>
      <c r="BD40" s="200"/>
      <c r="BE40" s="200"/>
      <c r="BF40" s="196">
        <f>Ergebniseingabe!BF44</f>
        <v>12</v>
      </c>
      <c r="BG40" s="196"/>
      <c r="BH40" s="196"/>
      <c r="CJ40" s="2"/>
      <c r="CK40" s="2"/>
      <c r="CL40" s="49"/>
      <c r="CM40" s="49"/>
      <c r="CN40" s="67"/>
      <c r="CO40" s="67"/>
      <c r="CP40" s="67"/>
      <c r="CQ40" s="67"/>
      <c r="CR40" s="67"/>
      <c r="CS40" s="67"/>
      <c r="CT40" s="67"/>
      <c r="CU40" s="67"/>
      <c r="CV40" s="68"/>
      <c r="CW40" s="67"/>
      <c r="CX40" s="67"/>
      <c r="CY40" s="67"/>
      <c r="CZ40" s="67"/>
      <c r="DA40" s="67"/>
      <c r="DB40" s="67"/>
      <c r="DC40" s="67"/>
      <c r="DD40" s="67"/>
      <c r="DE40" s="51"/>
      <c r="DF40" s="52"/>
    </row>
    <row r="41" spans="2:110" ht="21.75" customHeight="1">
      <c r="B41" s="190">
        <f>Ergebniseingabe!B45</f>
        <v>2</v>
      </c>
      <c r="C41" s="190"/>
      <c r="D41" s="191" t="str">
        <f>Ergebniseingabe!D45</f>
        <v>SG Breitenburg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2" t="str">
        <f>Ergebniseingabe!W45</f>
        <v>0:2</v>
      </c>
      <c r="X41" s="192"/>
      <c r="Y41" s="192"/>
      <c r="Z41" s="194"/>
      <c r="AA41" s="194"/>
      <c r="AB41" s="194"/>
      <c r="AC41" s="193" t="str">
        <f>Ergebniseingabe!AC45</f>
        <v>2:0</v>
      </c>
      <c r="AD41" s="193"/>
      <c r="AE41" s="193"/>
      <c r="AF41" s="193" t="str">
        <f>Ergebniseingabe!AF45</f>
        <v>2:0</v>
      </c>
      <c r="AG41" s="193"/>
      <c r="AH41" s="193"/>
      <c r="AI41" s="195" t="str">
        <f>Ergebniseingabe!AI45</f>
        <v>4:1</v>
      </c>
      <c r="AJ41" s="195"/>
      <c r="AK41" s="195"/>
      <c r="AL41" s="186">
        <f>Ergebniseingabe!AL45</f>
        <v>4</v>
      </c>
      <c r="AM41" s="186"/>
      <c r="AN41" s="186"/>
      <c r="AO41" s="187">
        <f>Ergebniseingabe!AO45</f>
        <v>3</v>
      </c>
      <c r="AP41" s="187"/>
      <c r="AQ41" s="187"/>
      <c r="AR41" s="187">
        <f>Ergebniseingabe!AR45</f>
        <v>0</v>
      </c>
      <c r="AS41" s="187"/>
      <c r="AT41" s="187"/>
      <c r="AU41" s="187">
        <f>Ergebniseingabe!AU45</f>
        <v>1</v>
      </c>
      <c r="AV41" s="187"/>
      <c r="AW41" s="187"/>
      <c r="AX41" s="188">
        <f>Ergebniseingabe!AX45</f>
        <v>8</v>
      </c>
      <c r="AY41" s="188"/>
      <c r="AZ41" s="73" t="str">
        <f>Ergebniseingabe!AZ45</f>
        <v>:</v>
      </c>
      <c r="BA41" s="189">
        <f>Ergebniseingabe!BA45</f>
        <v>3</v>
      </c>
      <c r="BB41" s="189"/>
      <c r="BC41" s="178">
        <f>Ergebniseingabe!BC45</f>
        <v>5</v>
      </c>
      <c r="BD41" s="178"/>
      <c r="BE41" s="178"/>
      <c r="BF41" s="179">
        <f>Ergebniseingabe!BF45</f>
        <v>9</v>
      </c>
      <c r="BG41" s="179"/>
      <c r="BH41" s="179"/>
      <c r="CJ41" s="2"/>
      <c r="CK41" s="2"/>
      <c r="CL41" s="49"/>
      <c r="CM41" s="49"/>
      <c r="CN41" s="67"/>
      <c r="CO41" s="67"/>
      <c r="CP41" s="67"/>
      <c r="CQ41" s="67"/>
      <c r="CR41" s="67"/>
      <c r="CS41" s="67"/>
      <c r="CT41" s="67"/>
      <c r="CU41" s="67"/>
      <c r="CV41" s="68"/>
      <c r="CW41" s="67"/>
      <c r="CX41" s="67"/>
      <c r="CY41" s="67"/>
      <c r="CZ41" s="67"/>
      <c r="DA41" s="67"/>
      <c r="DB41" s="67"/>
      <c r="DC41" s="67"/>
      <c r="DD41" s="67"/>
      <c r="DE41" s="51"/>
      <c r="DF41" s="52"/>
    </row>
    <row r="42" spans="2:110" ht="21.75" customHeight="1">
      <c r="B42" s="190">
        <f>Ergebniseingabe!B46</f>
        <v>3</v>
      </c>
      <c r="C42" s="190"/>
      <c r="D42" s="191" t="str">
        <f>Ergebniseingabe!D46</f>
        <v>TuS Krempe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2" t="str">
        <f>Ergebniseingabe!W46</f>
        <v>0:1</v>
      </c>
      <c r="X42" s="192"/>
      <c r="Y42" s="192"/>
      <c r="Z42" s="193" t="str">
        <f>Ergebniseingabe!Z46</f>
        <v>0:2</v>
      </c>
      <c r="AA42" s="193"/>
      <c r="AB42" s="193"/>
      <c r="AC42" s="194"/>
      <c r="AD42" s="194"/>
      <c r="AE42" s="194"/>
      <c r="AF42" s="193" t="str">
        <f>Ergebniseingabe!AF46</f>
        <v>0:0</v>
      </c>
      <c r="AG42" s="193"/>
      <c r="AH42" s="193"/>
      <c r="AI42" s="195" t="str">
        <f>Ergebniseingabe!AI46</f>
        <v>1:0</v>
      </c>
      <c r="AJ42" s="195"/>
      <c r="AK42" s="195"/>
      <c r="AL42" s="186">
        <f>Ergebniseingabe!AL46</f>
        <v>4</v>
      </c>
      <c r="AM42" s="186"/>
      <c r="AN42" s="186"/>
      <c r="AO42" s="187">
        <f>Ergebniseingabe!AO46</f>
        <v>1</v>
      </c>
      <c r="AP42" s="187"/>
      <c r="AQ42" s="187"/>
      <c r="AR42" s="187">
        <f>Ergebniseingabe!AR46</f>
        <v>1</v>
      </c>
      <c r="AS42" s="187"/>
      <c r="AT42" s="187"/>
      <c r="AU42" s="187">
        <f>Ergebniseingabe!AU46</f>
        <v>2</v>
      </c>
      <c r="AV42" s="187"/>
      <c r="AW42" s="187"/>
      <c r="AX42" s="188">
        <f>Ergebniseingabe!AX46</f>
        <v>1</v>
      </c>
      <c r="AY42" s="188"/>
      <c r="AZ42" s="73" t="str">
        <f>Ergebniseingabe!AZ46</f>
        <v>:</v>
      </c>
      <c r="BA42" s="189">
        <f>Ergebniseingabe!BA46</f>
        <v>3</v>
      </c>
      <c r="BB42" s="189"/>
      <c r="BC42" s="178">
        <f>Ergebniseingabe!BC46</f>
        <v>-2</v>
      </c>
      <c r="BD42" s="178"/>
      <c r="BE42" s="178"/>
      <c r="BF42" s="179">
        <f>Ergebniseingabe!BF46</f>
        <v>4</v>
      </c>
      <c r="BG42" s="179"/>
      <c r="BH42" s="179"/>
      <c r="CJ42" s="2"/>
      <c r="CK42" s="2"/>
      <c r="CL42" s="49"/>
      <c r="CM42" s="49"/>
      <c r="CN42" s="74"/>
      <c r="CO42" s="74"/>
      <c r="CP42" s="74"/>
      <c r="CQ42" s="74"/>
      <c r="CR42" s="74"/>
      <c r="CS42" s="67"/>
      <c r="CT42" s="74"/>
      <c r="CU42" s="74"/>
      <c r="CV42" s="68"/>
      <c r="CW42" s="74"/>
      <c r="CX42" s="74"/>
      <c r="CY42" s="74"/>
      <c r="CZ42" s="74"/>
      <c r="DA42" s="74"/>
      <c r="DB42" s="74"/>
      <c r="DC42" s="74"/>
      <c r="DD42" s="74"/>
      <c r="DE42" s="51"/>
      <c r="DF42" s="52"/>
    </row>
    <row r="43" spans="2:110" ht="21.75" customHeight="1">
      <c r="B43" s="190">
        <f>Ergebniseingabe!B47</f>
        <v>4</v>
      </c>
      <c r="C43" s="190"/>
      <c r="D43" s="191" t="str">
        <f>Ergebniseingabe!D47</f>
        <v>VFR Horst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2" t="str">
        <f>Ergebniseingabe!W47</f>
        <v>0:6</v>
      </c>
      <c r="X43" s="192"/>
      <c r="Y43" s="192"/>
      <c r="Z43" s="193" t="str">
        <f>Ergebniseingabe!Z47</f>
        <v>0:2</v>
      </c>
      <c r="AA43" s="193"/>
      <c r="AB43" s="193"/>
      <c r="AC43" s="193" t="str">
        <f>Ergebniseingabe!AC47</f>
        <v>0:0</v>
      </c>
      <c r="AD43" s="193"/>
      <c r="AE43" s="193"/>
      <c r="AF43" s="194"/>
      <c r="AG43" s="194"/>
      <c r="AH43" s="194"/>
      <c r="AI43" s="195" t="str">
        <f>Ergebniseingabe!AI47</f>
        <v>1:0</v>
      </c>
      <c r="AJ43" s="195"/>
      <c r="AK43" s="195"/>
      <c r="AL43" s="186">
        <f>Ergebniseingabe!AL47</f>
        <v>4</v>
      </c>
      <c r="AM43" s="186"/>
      <c r="AN43" s="186"/>
      <c r="AO43" s="187">
        <f>Ergebniseingabe!AO47</f>
        <v>1</v>
      </c>
      <c r="AP43" s="187"/>
      <c r="AQ43" s="187"/>
      <c r="AR43" s="187">
        <f>Ergebniseingabe!AR47</f>
        <v>1</v>
      </c>
      <c r="AS43" s="187"/>
      <c r="AT43" s="187"/>
      <c r="AU43" s="187">
        <f>Ergebniseingabe!AU47</f>
        <v>2</v>
      </c>
      <c r="AV43" s="187"/>
      <c r="AW43" s="187"/>
      <c r="AX43" s="188">
        <f>Ergebniseingabe!AX47</f>
        <v>1</v>
      </c>
      <c r="AY43" s="188"/>
      <c r="AZ43" s="73" t="str">
        <f>Ergebniseingabe!AZ47</f>
        <v>:</v>
      </c>
      <c r="BA43" s="189">
        <f>Ergebniseingabe!BA47</f>
        <v>8</v>
      </c>
      <c r="BB43" s="189"/>
      <c r="BC43" s="178">
        <f>Ergebniseingabe!BC47</f>
        <v>-7</v>
      </c>
      <c r="BD43" s="178"/>
      <c r="BE43" s="178"/>
      <c r="BF43" s="179">
        <f>Ergebniseingabe!BF47</f>
        <v>4</v>
      </c>
      <c r="BG43" s="179"/>
      <c r="BH43" s="179"/>
      <c r="CJ43" s="2"/>
      <c r="CK43" s="2"/>
      <c r="CL43" s="49"/>
      <c r="CM43" s="49"/>
      <c r="CN43" s="74"/>
      <c r="CO43" s="74"/>
      <c r="CP43" s="74"/>
      <c r="CQ43" s="74"/>
      <c r="CR43" s="74"/>
      <c r="CS43" s="67"/>
      <c r="CT43" s="74"/>
      <c r="CU43" s="74"/>
      <c r="CV43" s="68"/>
      <c r="CW43" s="74"/>
      <c r="CX43" s="74"/>
      <c r="CY43" s="74"/>
      <c r="CZ43" s="74"/>
      <c r="DA43" s="74"/>
      <c r="DB43" s="74"/>
      <c r="DC43" s="74"/>
      <c r="DD43" s="74"/>
      <c r="DE43" s="51"/>
      <c r="DF43" s="52"/>
    </row>
    <row r="44" spans="2:110" ht="21.75" customHeight="1">
      <c r="B44" s="180">
        <f>Ergebniseingabe!B48</f>
        <v>5</v>
      </c>
      <c r="C44" s="180"/>
      <c r="D44" s="181" t="str">
        <f>Ergebniseingabe!D48</f>
        <v>Edendorfer SV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2" t="str">
        <f>Ergebniseingabe!W48</f>
        <v>0:10</v>
      </c>
      <c r="X44" s="182"/>
      <c r="Y44" s="182"/>
      <c r="Z44" s="183" t="str">
        <f>Ergebniseingabe!Z48</f>
        <v>1:4</v>
      </c>
      <c r="AA44" s="183"/>
      <c r="AB44" s="183"/>
      <c r="AC44" s="183" t="str">
        <f>Ergebniseingabe!AC48</f>
        <v>0:1</v>
      </c>
      <c r="AD44" s="183"/>
      <c r="AE44" s="183"/>
      <c r="AF44" s="183" t="str">
        <f>Ergebniseingabe!AF48</f>
        <v>0:1</v>
      </c>
      <c r="AG44" s="183"/>
      <c r="AH44" s="183"/>
      <c r="AI44" s="184"/>
      <c r="AJ44" s="184"/>
      <c r="AK44" s="184"/>
      <c r="AL44" s="185">
        <f>Ergebniseingabe!AL48</f>
        <v>4</v>
      </c>
      <c r="AM44" s="185"/>
      <c r="AN44" s="185"/>
      <c r="AO44" s="174">
        <f>Ergebniseingabe!AO48</f>
        <v>0</v>
      </c>
      <c r="AP44" s="174"/>
      <c r="AQ44" s="174"/>
      <c r="AR44" s="174">
        <f>Ergebniseingabe!AR48</f>
        <v>0</v>
      </c>
      <c r="AS44" s="174"/>
      <c r="AT44" s="174"/>
      <c r="AU44" s="174">
        <f>Ergebniseingabe!AU48</f>
        <v>4</v>
      </c>
      <c r="AV44" s="174"/>
      <c r="AW44" s="174"/>
      <c r="AX44" s="175">
        <f>Ergebniseingabe!AX48</f>
        <v>1</v>
      </c>
      <c r="AY44" s="175"/>
      <c r="AZ44" s="75" t="str">
        <f>Ergebniseingabe!AZ48</f>
        <v>:</v>
      </c>
      <c r="BA44" s="176">
        <f>Ergebniseingabe!BA48</f>
        <v>16</v>
      </c>
      <c r="BB44" s="176"/>
      <c r="BC44" s="177">
        <f>Ergebniseingabe!BC48</f>
        <v>-15</v>
      </c>
      <c r="BD44" s="177"/>
      <c r="BE44" s="177"/>
      <c r="BF44" s="173">
        <f>Ergebniseingabe!BF48</f>
        <v>0</v>
      </c>
      <c r="BG44" s="173"/>
      <c r="BH44" s="173"/>
      <c r="CJ44" s="2"/>
      <c r="CK44" s="2"/>
      <c r="CL44" s="49"/>
      <c r="CM44" s="49"/>
      <c r="CN44" s="74"/>
      <c r="CO44" s="74"/>
      <c r="CP44" s="74"/>
      <c r="CQ44" s="74"/>
      <c r="CR44" s="67"/>
      <c r="CS44" s="67"/>
      <c r="CT44" s="74"/>
      <c r="CU44" s="74"/>
      <c r="CV44" s="68"/>
      <c r="CW44" s="74"/>
      <c r="CX44" s="74"/>
      <c r="CY44" s="74"/>
      <c r="CZ44" s="74"/>
      <c r="DA44" s="74"/>
      <c r="DB44" s="74"/>
      <c r="DC44" s="74"/>
      <c r="DD44" s="74"/>
      <c r="DE44" s="51"/>
      <c r="DF44" s="52"/>
    </row>
    <row r="45" spans="9:92" ht="21.75" customHeight="1">
      <c r="I45" s="76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9"/>
      <c r="AS45" s="79"/>
      <c r="AT45" s="79"/>
      <c r="AU45" s="78"/>
      <c r="AV45" s="78"/>
      <c r="AW45" s="78"/>
      <c r="AX45" s="2"/>
      <c r="CM45" s="51"/>
      <c r="CN45" s="52"/>
    </row>
    <row r="46" spans="1:54" ht="12.75" hidden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48"/>
      <c r="AZ46" s="48"/>
      <c r="BA46" s="48"/>
      <c r="BB46" s="48"/>
    </row>
    <row r="47" spans="1:54" ht="12.75" hidden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48"/>
      <c r="AZ47" s="48"/>
      <c r="BA47" s="48"/>
      <c r="BB47" s="48"/>
    </row>
    <row r="48" spans="88:108" s="3" customFormat="1" ht="12.75" hidden="1"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31:108" s="3" customFormat="1" ht="12.75" hidden="1">
      <c r="AE49" s="67"/>
      <c r="AF49" s="81"/>
      <c r="AG49" s="81"/>
      <c r="AH49" s="81"/>
      <c r="AI49" s="82"/>
      <c r="AJ49" s="82"/>
      <c r="AK49" s="82"/>
      <c r="AL49" s="82"/>
      <c r="AM49" s="82"/>
      <c r="AN49" s="82"/>
      <c r="AO49" s="81"/>
      <c r="AP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</row>
    <row r="50" spans="32:108" s="3" customFormat="1" ht="12.75" hidden="1">
      <c r="AF50" s="67"/>
      <c r="AG50" s="68"/>
      <c r="AH50" s="68"/>
      <c r="AI50" s="67"/>
      <c r="AJ50" s="83"/>
      <c r="AK50" s="83"/>
      <c r="AL50" s="67"/>
      <c r="AM50" s="67"/>
      <c r="AO50" s="68"/>
      <c r="AP50" s="84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</row>
    <row r="51" spans="32:108" s="3" customFormat="1" ht="12.75" hidden="1">
      <c r="AF51" s="67"/>
      <c r="AG51" s="68"/>
      <c r="AH51" s="68"/>
      <c r="AJ51" s="68"/>
      <c r="AK51" s="68"/>
      <c r="AL51" s="68"/>
      <c r="AM51" s="68"/>
      <c r="AO51" s="68"/>
      <c r="AP51" s="67"/>
      <c r="AQ51" s="67"/>
      <c r="AR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</row>
    <row r="52" spans="32:108" s="3" customFormat="1" ht="12.75" hidden="1">
      <c r="AF52" s="67"/>
      <c r="AG52" s="68"/>
      <c r="AH52" s="68"/>
      <c r="AJ52" s="68"/>
      <c r="AK52" s="68"/>
      <c r="AL52" s="68"/>
      <c r="AM52" s="68"/>
      <c r="AO52" s="68"/>
      <c r="AP52" s="67"/>
      <c r="AQ52" s="67"/>
      <c r="AR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</row>
    <row r="53" spans="32:108" s="3" customFormat="1" ht="12.75" hidden="1">
      <c r="AF53" s="67"/>
      <c r="AG53" s="68"/>
      <c r="AH53" s="68"/>
      <c r="AJ53" s="68"/>
      <c r="AK53" s="68"/>
      <c r="AL53" s="68"/>
      <c r="AM53" s="68"/>
      <c r="AO53" s="68"/>
      <c r="AP53" s="67"/>
      <c r="AQ53" s="67"/>
      <c r="AR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</row>
    <row r="54" spans="32:108" s="3" customFormat="1" ht="12.75" hidden="1">
      <c r="AF54" s="67"/>
      <c r="AG54" s="68"/>
      <c r="AH54" s="68"/>
      <c r="AJ54" s="68"/>
      <c r="AK54" s="68"/>
      <c r="AL54" s="68"/>
      <c r="AM54" s="68"/>
      <c r="AO54" s="68"/>
      <c r="AP54" s="67"/>
      <c r="AQ54" s="67"/>
      <c r="AR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</row>
    <row r="55" spans="32:108" s="3" customFormat="1" ht="12.75" hidden="1">
      <c r="AF55" s="67"/>
      <c r="AG55" s="68"/>
      <c r="AH55" s="68"/>
      <c r="AJ55" s="68"/>
      <c r="AK55" s="68"/>
      <c r="AL55" s="68"/>
      <c r="AM55" s="68"/>
      <c r="AO55" s="68"/>
      <c r="AP55" s="67"/>
      <c r="AQ55" s="67"/>
      <c r="AR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</row>
    <row r="56" spans="31:108" s="3" customFormat="1" ht="12.75" hidden="1"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8"/>
      <c r="AP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88:108" s="3" customFormat="1" ht="12.75" hidden="1"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88:108" s="48" customFormat="1" ht="12.75" hidden="1"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</row>
    <row r="59" spans="88:108" s="48" customFormat="1" ht="12.75" hidden="1"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</row>
    <row r="60" spans="51:108" s="80" customFormat="1" ht="12.75" hidden="1"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85"/>
      <c r="CK60" s="86"/>
      <c r="CL60" s="86"/>
      <c r="CM60" s="86"/>
      <c r="CN60" s="87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</row>
    <row r="61" spans="51:108" s="80" customFormat="1" ht="12.75" hidden="1"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85"/>
      <c r="CK61" s="86"/>
      <c r="CL61" s="86"/>
      <c r="CM61" s="86"/>
      <c r="CN61" s="87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</row>
    <row r="62" spans="51:108" s="80" customFormat="1" ht="12.75" hidden="1"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85"/>
      <c r="CK62" s="86"/>
      <c r="CL62" s="86"/>
      <c r="CM62" s="86"/>
      <c r="CN62" s="87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</row>
    <row r="63" spans="51:108" s="80" customFormat="1" ht="12.75" hidden="1"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85"/>
      <c r="CK63" s="86"/>
      <c r="CL63" s="86"/>
      <c r="CM63" s="86"/>
      <c r="CN63" s="87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</row>
    <row r="64" spans="51:108" s="80" customFormat="1" ht="12.75" hidden="1"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85"/>
      <c r="CK64" s="86"/>
      <c r="CL64" s="86"/>
      <c r="CM64" s="86"/>
      <c r="CN64" s="87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</row>
    <row r="65" spans="51:108" s="80" customFormat="1" ht="12.75" hidden="1"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85"/>
      <c r="CK65" s="86"/>
      <c r="CL65" s="86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</row>
    <row r="66" spans="51:108" s="80" customFormat="1" ht="12.75" hidden="1"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85"/>
      <c r="CK66" s="86"/>
      <c r="CL66" s="86"/>
      <c r="CM66" s="86"/>
      <c r="CN66" s="87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</row>
    <row r="67" spans="13:108" s="80" customFormat="1" ht="12.75" hidden="1">
      <c r="M67" s="3"/>
      <c r="N67" s="86"/>
      <c r="O67" s="89"/>
      <c r="P67" s="89"/>
      <c r="Q67" s="89"/>
      <c r="R67" s="90"/>
      <c r="S67" s="90"/>
      <c r="T67" s="90"/>
      <c r="U67" s="90"/>
      <c r="V67" s="90"/>
      <c r="W67" s="90"/>
      <c r="X67" s="89"/>
      <c r="Y67" s="86"/>
      <c r="Z67" s="91"/>
      <c r="AA67" s="91"/>
      <c r="AB67" s="3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85"/>
      <c r="CK67" s="86"/>
      <c r="CL67" s="86"/>
      <c r="CM67" s="86"/>
      <c r="CN67" s="87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</row>
    <row r="68" spans="13:108" s="80" customFormat="1" ht="12.75" hidden="1">
      <c r="M68" s="3"/>
      <c r="N68" s="91"/>
      <c r="O68" s="86"/>
      <c r="P68" s="92"/>
      <c r="Q68" s="92"/>
      <c r="R68" s="86"/>
      <c r="S68" s="93"/>
      <c r="T68" s="93"/>
      <c r="U68" s="86"/>
      <c r="V68" s="86"/>
      <c r="W68" s="91"/>
      <c r="X68" s="92"/>
      <c r="Y68" s="94"/>
      <c r="Z68" s="93"/>
      <c r="AA68" s="93"/>
      <c r="AB68" s="3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85"/>
      <c r="CK68" s="86"/>
      <c r="CL68" s="86"/>
      <c r="CM68" s="86"/>
      <c r="CN68" s="87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</row>
    <row r="69" spans="13:108" s="80" customFormat="1" ht="12.75" hidden="1">
      <c r="M69" s="3"/>
      <c r="N69" s="91"/>
      <c r="O69" s="86"/>
      <c r="P69" s="92"/>
      <c r="Q69" s="92"/>
      <c r="R69" s="91"/>
      <c r="S69" s="93"/>
      <c r="T69" s="93"/>
      <c r="U69" s="93"/>
      <c r="V69" s="92"/>
      <c r="W69" s="93"/>
      <c r="X69" s="93"/>
      <c r="Y69" s="93"/>
      <c r="Z69" s="93"/>
      <c r="AA69" s="93"/>
      <c r="AB69" s="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85"/>
      <c r="CK69" s="86"/>
      <c r="CL69" s="86"/>
      <c r="CM69" s="86"/>
      <c r="CN69" s="87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</row>
    <row r="70" spans="13:108" s="80" customFormat="1" ht="12.75" hidden="1">
      <c r="M70" s="3"/>
      <c r="N70" s="91"/>
      <c r="O70" s="86"/>
      <c r="P70" s="92"/>
      <c r="Q70" s="92"/>
      <c r="R70" s="91"/>
      <c r="S70" s="93"/>
      <c r="T70" s="93"/>
      <c r="U70" s="93"/>
      <c r="V70" s="92"/>
      <c r="W70" s="93"/>
      <c r="X70" s="93"/>
      <c r="Y70" s="93"/>
      <c r="Z70" s="93"/>
      <c r="AA70" s="93"/>
      <c r="AB70" s="3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85"/>
      <c r="CK70" s="86"/>
      <c r="CL70" s="86"/>
      <c r="CM70" s="86"/>
      <c r="CN70" s="87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</row>
    <row r="71" spans="13:108" s="80" customFormat="1" ht="12.75" hidden="1">
      <c r="M71" s="3"/>
      <c r="N71" s="91"/>
      <c r="O71" s="86"/>
      <c r="P71" s="92"/>
      <c r="Q71" s="92"/>
      <c r="R71" s="91"/>
      <c r="S71" s="93"/>
      <c r="T71" s="93"/>
      <c r="U71" s="93"/>
      <c r="V71" s="92"/>
      <c r="W71" s="93"/>
      <c r="X71" s="93"/>
      <c r="Y71" s="93"/>
      <c r="Z71" s="93"/>
      <c r="AA71" s="93"/>
      <c r="AB71" s="3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85"/>
      <c r="CK71" s="86"/>
      <c r="CL71" s="86"/>
      <c r="CM71" s="86"/>
      <c r="CN71" s="87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</row>
    <row r="72" spans="13:108" s="80" customFormat="1" ht="12.75" hidden="1">
      <c r="M72" s="3"/>
      <c r="N72" s="91"/>
      <c r="O72" s="86"/>
      <c r="P72" s="92"/>
      <c r="Q72" s="92"/>
      <c r="R72" s="91"/>
      <c r="S72" s="93"/>
      <c r="T72" s="93"/>
      <c r="U72" s="93"/>
      <c r="V72" s="92"/>
      <c r="W72" s="93"/>
      <c r="X72" s="93"/>
      <c r="Y72" s="93"/>
      <c r="Z72" s="93"/>
      <c r="AA72" s="93"/>
      <c r="AB72" s="3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85"/>
      <c r="CK72" s="86"/>
      <c r="CL72" s="86"/>
      <c r="CM72" s="86"/>
      <c r="CN72" s="87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</row>
    <row r="73" spans="13:108" s="80" customFormat="1" ht="12.75" hidden="1">
      <c r="M73" s="3"/>
      <c r="N73" s="91"/>
      <c r="O73" s="86"/>
      <c r="P73" s="92"/>
      <c r="Q73" s="92"/>
      <c r="R73" s="91"/>
      <c r="S73" s="93"/>
      <c r="T73" s="93"/>
      <c r="U73" s="93"/>
      <c r="V73" s="92"/>
      <c r="W73" s="93"/>
      <c r="X73" s="93"/>
      <c r="Y73" s="93"/>
      <c r="Z73" s="93"/>
      <c r="AA73" s="93"/>
      <c r="AB73" s="3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85"/>
      <c r="CK73" s="86"/>
      <c r="CL73" s="86"/>
      <c r="CM73" s="86"/>
      <c r="CN73" s="87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</row>
    <row r="74" spans="13:108" s="80" customFormat="1" ht="12.75" hidden="1">
      <c r="M74" s="3"/>
      <c r="N74" s="86"/>
      <c r="O74" s="91"/>
      <c r="P74" s="91"/>
      <c r="Q74" s="91"/>
      <c r="R74" s="91"/>
      <c r="S74" s="91"/>
      <c r="T74" s="91"/>
      <c r="U74" s="86"/>
      <c r="V74" s="91"/>
      <c r="W74" s="91"/>
      <c r="X74" s="92"/>
      <c r="Y74" s="91"/>
      <c r="Z74" s="91"/>
      <c r="AA74" s="91"/>
      <c r="AB74" s="3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85"/>
      <c r="CK74" s="86"/>
      <c r="CL74" s="86"/>
      <c r="CM74" s="86"/>
      <c r="CN74" s="87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</row>
    <row r="75" spans="13:108" s="80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85"/>
      <c r="CK75" s="86"/>
      <c r="CL75" s="86"/>
      <c r="CM75" s="86"/>
      <c r="CN75" s="87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</row>
    <row r="76" spans="51:108" s="80" customFormat="1" ht="12.75" hidden="1"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85"/>
      <c r="CK76" s="86"/>
      <c r="CL76" s="86"/>
      <c r="CM76" s="86"/>
      <c r="CN76" s="87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</row>
    <row r="77" spans="51:108" s="80" customFormat="1" ht="12.75" hidden="1"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85"/>
      <c r="CK77" s="86"/>
      <c r="CL77" s="86"/>
      <c r="CM77" s="86"/>
      <c r="CN77" s="87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</row>
    <row r="78" spans="51:108" s="80" customFormat="1" ht="12.75" hidden="1"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85"/>
      <c r="CK78" s="86"/>
      <c r="CL78" s="86"/>
      <c r="CM78" s="86"/>
      <c r="CN78" s="87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</row>
    <row r="79" spans="51:108" s="80" customFormat="1" ht="12.75" hidden="1"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85"/>
      <c r="CK79" s="86"/>
      <c r="CL79" s="86"/>
      <c r="CM79" s="86"/>
      <c r="CN79" s="87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</row>
    <row r="80" spans="51:108" s="80" customFormat="1" ht="12.75" hidden="1"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85"/>
      <c r="CK80" s="86"/>
      <c r="CL80" s="86"/>
      <c r="CM80" s="86"/>
      <c r="CN80" s="87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</row>
    <row r="81" spans="1:54" ht="12.75" hidden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48"/>
      <c r="AZ81" s="48"/>
      <c r="BA81" s="48"/>
      <c r="BB81" s="48"/>
    </row>
    <row r="82" spans="1:54" ht="12.75" hidden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48"/>
      <c r="AZ82" s="48"/>
      <c r="BA82" s="48"/>
      <c r="BB82" s="48"/>
    </row>
    <row r="83" spans="1:54" ht="12.75" hidden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48"/>
      <c r="AZ83" s="48"/>
      <c r="BA83" s="48"/>
      <c r="BB83" s="48"/>
    </row>
    <row r="84" spans="1:54" ht="12.75" hidden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48"/>
      <c r="AZ84" s="48"/>
      <c r="BA84" s="48"/>
      <c r="BB84" s="48"/>
    </row>
    <row r="85" spans="1:54" ht="12.75" hidden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48"/>
      <c r="AZ85" s="48"/>
      <c r="BA85" s="48"/>
      <c r="BB85" s="48"/>
    </row>
    <row r="86" spans="1:54" ht="12.75" hidden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48"/>
      <c r="AZ86" s="48"/>
      <c r="BA86" s="48"/>
      <c r="BB86" s="48"/>
    </row>
    <row r="87" spans="1:54" ht="12.75" hidden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48"/>
      <c r="AZ87" s="48"/>
      <c r="BA87" s="48"/>
      <c r="BB87" s="48"/>
    </row>
    <row r="88" spans="1:54" ht="12.75" hidden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48"/>
      <c r="AZ88" s="48"/>
      <c r="BA88" s="48"/>
      <c r="BB88" s="48"/>
    </row>
    <row r="89" spans="1:54" ht="12.75" hidden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48"/>
      <c r="AZ89" s="48"/>
      <c r="BA89" s="48"/>
      <c r="BB89" s="48"/>
    </row>
    <row r="90" spans="1:54" ht="12.75" hidden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48"/>
      <c r="AZ90" s="48"/>
      <c r="BA90" s="48"/>
      <c r="BB90" s="48"/>
    </row>
    <row r="91" spans="1:54" ht="12.75" hidden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48"/>
      <c r="AZ91" s="48"/>
      <c r="BA91" s="48"/>
      <c r="BB91" s="48"/>
    </row>
    <row r="92" spans="1:54" ht="12.75" hidden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48"/>
      <c r="AZ92" s="48"/>
      <c r="BA92" s="48"/>
      <c r="BB92" s="48"/>
    </row>
    <row r="93" spans="1:54" ht="12.75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48"/>
      <c r="AZ93" s="48"/>
      <c r="BA93" s="48"/>
      <c r="BB93" s="48"/>
    </row>
    <row r="94" spans="1:54" ht="12.75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48"/>
      <c r="AZ94" s="48"/>
      <c r="BA94" s="48"/>
      <c r="BB94" s="48"/>
    </row>
  </sheetData>
  <sheetProtection sheet="1" objects="1" selectLockedCells="1"/>
  <mergeCells count="183">
    <mergeCell ref="B2:AQ2"/>
    <mergeCell ref="B3:AQ3"/>
    <mergeCell ref="AU3:BB3"/>
    <mergeCell ref="B4:AQ4"/>
    <mergeCell ref="B6:AQ6"/>
    <mergeCell ref="B8:AQ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AX27:AY27"/>
    <mergeCell ref="AZ27:BA27"/>
    <mergeCell ref="B26:C26"/>
    <mergeCell ref="D26:G26"/>
    <mergeCell ref="H26:Z26"/>
    <mergeCell ref="AB26:AT26"/>
    <mergeCell ref="AU26:AW26"/>
    <mergeCell ref="AX26:AY26"/>
    <mergeCell ref="H28:Z28"/>
    <mergeCell ref="AB28:AT28"/>
    <mergeCell ref="AU28:AW28"/>
    <mergeCell ref="AX28:AY28"/>
    <mergeCell ref="AZ26:BA26"/>
    <mergeCell ref="B27:C27"/>
    <mergeCell ref="D27:G27"/>
    <mergeCell ref="H27:Z27"/>
    <mergeCell ref="AB27:AT27"/>
    <mergeCell ref="AU27:AW27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28:C28"/>
    <mergeCell ref="D28:G28"/>
    <mergeCell ref="AX31:AY31"/>
    <mergeCell ref="AZ31:BA31"/>
    <mergeCell ref="B30:C30"/>
    <mergeCell ref="D30:G30"/>
    <mergeCell ref="H30:Z30"/>
    <mergeCell ref="AB30:AT30"/>
    <mergeCell ref="AU30:AW30"/>
    <mergeCell ref="AX30:AY30"/>
    <mergeCell ref="H32:Z32"/>
    <mergeCell ref="AB32:AT32"/>
    <mergeCell ref="AU32:AW32"/>
    <mergeCell ref="AX32:AY32"/>
    <mergeCell ref="AZ30:BA30"/>
    <mergeCell ref="B31:C31"/>
    <mergeCell ref="D31:G31"/>
    <mergeCell ref="H31:Z31"/>
    <mergeCell ref="AB31:AT31"/>
    <mergeCell ref="AU31:AW31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2:C32"/>
    <mergeCell ref="D32:G32"/>
    <mergeCell ref="B34:C34"/>
    <mergeCell ref="D34:G34"/>
    <mergeCell ref="H34:Z34"/>
    <mergeCell ref="AB34:AT34"/>
    <mergeCell ref="AU34:AW34"/>
    <mergeCell ref="AX34:AY34"/>
    <mergeCell ref="AZ34:BA34"/>
    <mergeCell ref="W38:Y39"/>
    <mergeCell ref="Z38:AB39"/>
    <mergeCell ref="AC38:AE39"/>
    <mergeCell ref="AF38:AH39"/>
    <mergeCell ref="AI38:AK39"/>
    <mergeCell ref="B39:V39"/>
    <mergeCell ref="AL39:AN39"/>
    <mergeCell ref="AO39:AQ39"/>
    <mergeCell ref="AR39:AT39"/>
    <mergeCell ref="AU39:AW39"/>
    <mergeCell ref="AX39:BB39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Y40"/>
    <mergeCell ref="BA40:BB40"/>
    <mergeCell ref="BC40:BE40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Y41"/>
    <mergeCell ref="BA41:BB41"/>
    <mergeCell ref="BC41:BE41"/>
    <mergeCell ref="BF41:BH41"/>
    <mergeCell ref="B42:C42"/>
    <mergeCell ref="D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Y42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Y43"/>
    <mergeCell ref="BA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BF44:BH44"/>
    <mergeCell ref="AO44:AQ44"/>
    <mergeCell ref="AR44:AT44"/>
    <mergeCell ref="AU44:AW44"/>
    <mergeCell ref="AX44:AY44"/>
    <mergeCell ref="BA44:BB44"/>
    <mergeCell ref="BC44:BE44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:AW45">
    <cfRule type="expression" priority="8" dxfId="0" stopIfTrue="1">
      <formula>$D$44=""</formula>
    </cfRule>
  </conditionalFormatting>
  <conditionalFormatting sqref="D40:BH40 H25:Z25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 E41:V43 H26:Z33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:V44 H34:Z3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48" customFormat="1" ht="12.75"/>
    <row r="2" spans="2:14" s="48" customFormat="1" ht="12.75">
      <c r="B2" s="85"/>
      <c r="C2" s="95"/>
      <c r="D2" s="95"/>
      <c r="E2" s="85"/>
      <c r="F2" s="96" t="s">
        <v>30</v>
      </c>
      <c r="G2" s="96" t="s">
        <v>21</v>
      </c>
      <c r="H2" s="85" t="s">
        <v>31</v>
      </c>
      <c r="I2" s="85" t="s">
        <v>32</v>
      </c>
      <c r="K2" s="95" t="s">
        <v>33</v>
      </c>
      <c r="L2" s="97" t="s">
        <v>34</v>
      </c>
      <c r="M2" s="96" t="s">
        <v>35</v>
      </c>
      <c r="N2" s="96" t="s">
        <v>36</v>
      </c>
    </row>
    <row r="3" spans="1:14" s="48" customFormat="1" ht="12.75">
      <c r="A3" s="48">
        <v>1</v>
      </c>
      <c r="B3" s="85">
        <f>RANK(C3,$C$3:$C$7,1)</f>
        <v>1</v>
      </c>
      <c r="C3" s="95">
        <f>D3+ROW()/1000</f>
        <v>1.003</v>
      </c>
      <c r="D3" s="95">
        <f>RANK(J3,$J$3:$J$7)</f>
        <v>1</v>
      </c>
      <c r="E3" s="48" t="str">
        <f>VLOOKUP(A3,Ergebniseingabe!$M$16:$AF$20,2,0)</f>
        <v>SV Alemania Wilster</v>
      </c>
      <c r="F3" s="96">
        <f>SUMPRODUCT((E3=Ergebniseingabe!$H$25:$Z$34)*(Ergebniseingabe!$AU$25:$AU$34))+SUMPRODUCT((E3=Ergebniseingabe!$AB$25:$AT$34)*(Ergebniseingabe!$AX$25:$AX$34))</f>
        <v>19</v>
      </c>
      <c r="G3" s="96">
        <f>SUMPRODUCT((E3=Ergebniseingabe!$H$25:$Z$34)*(Ergebniseingabe!$AX$25:$AX$34))+SUMPRODUCT((E3=Ergebniseingabe!$AB$25:$AT$34)*(Ergebniseingabe!$AU$25:$AU$34))</f>
        <v>0</v>
      </c>
      <c r="H3" s="96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12</v>
      </c>
      <c r="I3" s="95">
        <f>F3-G3</f>
        <v>19</v>
      </c>
      <c r="J3" s="96">
        <f>H3*100000+I3*1000+F3</f>
        <v>1219019</v>
      </c>
      <c r="K3" s="96">
        <f>SUMPRODUCT((Ergebniseingabe!$H$25:$Z$34=E3)*(Ergebniseingabe!$AU$25:$AU$34&lt;&gt;""))+SUMPRODUCT((Ergebniseingabe!$AB$25:$AT$34=E3)*(Ergebniseingabe!$AX$25:$AX$34&lt;&gt;""))</f>
        <v>4</v>
      </c>
      <c r="L3" s="96">
        <f>SUMPRODUCT((Ergebniseingabe!$H$25:$Z$34=E3)*(Ergebniseingabe!$AU$25:$AU$34&gt;Ergebniseingabe!$AX$25:$AX$34))+SUMPRODUCT((Ergebniseingabe!$AB$25:$AT$34=E3)*(Ergebniseingabe!$AU$25:$AU$34&lt;Ergebniseingabe!$AX$25:$AX$34))</f>
        <v>4</v>
      </c>
      <c r="M3" s="96">
        <f>SUMPRODUCT((Ergebniseingabe!$H$25:$AT$34=E3)*(Ergebniseingabe!$AU$25:$AU$34=Ergebniseingabe!$AX$25:$AX$34)*(Ergebniseingabe!$AU$25:$AU$34&lt;&gt;"")*(Ergebniseingabe!$AX$25:$AX$34&lt;&gt;""))</f>
        <v>0</v>
      </c>
      <c r="N3" s="96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8" customFormat="1" ht="12.75">
      <c r="A4" s="48">
        <v>2</v>
      </c>
      <c r="B4" s="85">
        <f>RANK(C4,$C$3:$C$7,1)</f>
        <v>3</v>
      </c>
      <c r="C4" s="95">
        <f>D4+ROW()/1000</f>
        <v>3.004</v>
      </c>
      <c r="D4" s="95">
        <f>RANK(J4,$J$3:$J$7)</f>
        <v>3</v>
      </c>
      <c r="E4" s="48" t="str">
        <f>VLOOKUP(A4,Ergebniseingabe!$M$16:$AF$20,2,0)</f>
        <v>TuS Krempe</v>
      </c>
      <c r="F4" s="96">
        <f>SUMPRODUCT((E4=Ergebniseingabe!$H$25:$Z$34)*(Ergebniseingabe!$AU$25:$AU$34))+SUMPRODUCT((E4=Ergebniseingabe!$AB$25:$AT$34)*(Ergebniseingabe!$AX$25:$AX$34))</f>
        <v>1</v>
      </c>
      <c r="G4" s="96">
        <f>SUMPRODUCT((E4=Ergebniseingabe!$H$25:$Z$34)*(Ergebniseingabe!$AX$25:$AX$34))+SUMPRODUCT((E4=Ergebniseingabe!$AB$25:$AT$34)*(Ergebniseingabe!$AU$25:$AU$34))</f>
        <v>3</v>
      </c>
      <c r="H4" s="96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4</v>
      </c>
      <c r="I4" s="95">
        <f>F4-G4</f>
        <v>-2</v>
      </c>
      <c r="J4" s="96">
        <f>H4*100000+I4*1000+F4</f>
        <v>398001</v>
      </c>
      <c r="K4" s="96">
        <f>SUMPRODUCT((Ergebniseingabe!$H$25:$Z$34=E4)*(Ergebniseingabe!$AU$25:$AU$34&lt;&gt;""))+SUMPRODUCT((Ergebniseingabe!$AB$25:$AT$34=E4)*(Ergebniseingabe!$AX$25:$AX$34&lt;&gt;""))</f>
        <v>4</v>
      </c>
      <c r="L4" s="96">
        <f>SUMPRODUCT((Ergebniseingabe!$H$25:$Z$34=E4)*(Ergebniseingabe!$AU$25:$AU$34&gt;Ergebniseingabe!$AX$25:$AX$34))+SUMPRODUCT((Ergebniseingabe!$AB$25:$AT$34=E4)*(Ergebniseingabe!$AU$25:$AU$34&lt;Ergebniseingabe!$AX$25:$AX$34))</f>
        <v>1</v>
      </c>
      <c r="M4" s="96">
        <f>SUMPRODUCT((Ergebniseingabe!$H$25:$AT$34=E4)*(Ergebniseingabe!$AU$25:$AU$34=Ergebniseingabe!$AX$25:$AX$34)*(Ergebniseingabe!$AU$25:$AU$34&lt;&gt;"")*(Ergebniseingabe!$AX$25:$AX$34&lt;&gt;""))</f>
        <v>1</v>
      </c>
      <c r="N4" s="96">
        <f>SUMPRODUCT((Ergebniseingabe!$H$25:$Z$34=E4)*(Ergebniseingabe!$AU$25:$AU$34&lt;Ergebniseingabe!$AX$25:$AX$34))+SUMPRODUCT((Ergebniseingabe!$AB$25:$AT$34=E4)*(Ergebniseingabe!$AU$25:$AU$34&gt;Ergebniseingabe!$AX$25:$AX$34))</f>
        <v>2</v>
      </c>
    </row>
    <row r="5" spans="1:14" s="48" customFormat="1" ht="12.75">
      <c r="A5" s="48">
        <v>3</v>
      </c>
      <c r="B5" s="85">
        <f>RANK(C5,$C$3:$C$7,1)</f>
        <v>4</v>
      </c>
      <c r="C5" s="95">
        <f>D5+ROW()/1000</f>
        <v>4.005</v>
      </c>
      <c r="D5" s="95">
        <f>RANK(J5,$J$3:$J$7)</f>
        <v>4</v>
      </c>
      <c r="E5" s="48" t="str">
        <f>VLOOKUP(A5,Ergebniseingabe!$M$16:$AF$20,2,0)</f>
        <v>VFR Horst</v>
      </c>
      <c r="F5" s="96">
        <f>SUMPRODUCT((E5=Ergebniseingabe!$H$25:$Z$34)*(Ergebniseingabe!$AU$25:$AU$34))+SUMPRODUCT((E5=Ergebniseingabe!$AB$25:$AT$34)*(Ergebniseingabe!$AX$25:$AX$34))</f>
        <v>1</v>
      </c>
      <c r="G5" s="96">
        <f>SUMPRODUCT((E5=Ergebniseingabe!$H$25:$Z$34)*(Ergebniseingabe!$AX$25:$AX$34))+SUMPRODUCT((E5=Ergebniseingabe!$AB$25:$AT$34)*(Ergebniseingabe!$AU$25:$AU$34))</f>
        <v>8</v>
      </c>
      <c r="H5" s="96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4</v>
      </c>
      <c r="I5" s="95">
        <f>F5-G5</f>
        <v>-7</v>
      </c>
      <c r="J5" s="96">
        <f>H5*100000+I5*1000+F5</f>
        <v>393001</v>
      </c>
      <c r="K5" s="96">
        <f>SUMPRODUCT((Ergebniseingabe!$H$25:$Z$34=E5)*(Ergebniseingabe!$AU$25:$AU$34&lt;&gt;""))+SUMPRODUCT((Ergebniseingabe!$AB$25:$AT$34=E5)*(Ergebniseingabe!$AX$25:$AX$34&lt;&gt;""))</f>
        <v>4</v>
      </c>
      <c r="L5" s="96">
        <f>SUMPRODUCT((Ergebniseingabe!$H$25:$Z$34=E5)*(Ergebniseingabe!$AU$25:$AU$34&gt;Ergebniseingabe!$AX$25:$AX$34))+SUMPRODUCT((Ergebniseingabe!$AB$25:$AT$34=E5)*(Ergebniseingabe!$AU$25:$AU$34&lt;Ergebniseingabe!$AX$25:$AX$34))</f>
        <v>1</v>
      </c>
      <c r="M5" s="96">
        <f>SUMPRODUCT((Ergebniseingabe!$H$25:$AT$34=E5)*(Ergebniseingabe!$AU$25:$AU$34=Ergebniseingabe!$AX$25:$AX$34)*(Ergebniseingabe!$AU$25:$AU$34&lt;&gt;"")*(Ergebniseingabe!$AX$25:$AX$34&lt;&gt;""))</f>
        <v>1</v>
      </c>
      <c r="N5" s="96">
        <f>SUMPRODUCT((Ergebniseingabe!$H$25:$Z$34=E5)*(Ergebniseingabe!$AU$25:$AU$34&lt;Ergebniseingabe!$AX$25:$AX$34))+SUMPRODUCT((Ergebniseingabe!$AB$25:$AT$34=E5)*(Ergebniseingabe!$AU$25:$AU$34&gt;Ergebniseingabe!$AX$25:$AX$34))</f>
        <v>2</v>
      </c>
    </row>
    <row r="6" spans="1:14" s="48" customFormat="1" ht="12.75">
      <c r="A6" s="48">
        <v>4</v>
      </c>
      <c r="B6" s="85">
        <f>RANK(C6,$C$3:$C$7,1)</f>
        <v>5</v>
      </c>
      <c r="C6" s="95">
        <f>D6+ROW()/1000</f>
        <v>5.006</v>
      </c>
      <c r="D6" s="95">
        <f>RANK(J6,$J$3:$J$7)</f>
        <v>5</v>
      </c>
      <c r="E6" s="48" t="str">
        <f>VLOOKUP(A6,Ergebniseingabe!$M$16:$AF$20,2,0)</f>
        <v>Edendorfer SV</v>
      </c>
      <c r="F6" s="96">
        <f>SUMPRODUCT((E6=Ergebniseingabe!$H$25:$Z$34)*(Ergebniseingabe!$AU$25:$AU$34))+SUMPRODUCT((E6=Ergebniseingabe!$AB$25:$AT$34)*(Ergebniseingabe!$AX$25:$AX$34))</f>
        <v>1</v>
      </c>
      <c r="G6" s="96">
        <f>SUMPRODUCT((E6=Ergebniseingabe!$H$25:$Z$34)*(Ergebniseingabe!$AX$25:$AX$34))+SUMPRODUCT((E6=Ergebniseingabe!$AB$25:$AT$34)*(Ergebniseingabe!$AU$25:$AU$34))</f>
        <v>16</v>
      </c>
      <c r="H6" s="96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95">
        <f>F6-G6</f>
        <v>-15</v>
      </c>
      <c r="J6" s="96">
        <f>H6*100000+I6*1000+F6</f>
        <v>-14999</v>
      </c>
      <c r="K6" s="96">
        <f>SUMPRODUCT((Ergebniseingabe!$H$25:$Z$34=E6)*(Ergebniseingabe!$AU$25:$AU$34&lt;&gt;""))+SUMPRODUCT((Ergebniseingabe!$AB$25:$AT$34=E6)*(Ergebniseingabe!$AX$25:$AX$34&lt;&gt;""))</f>
        <v>4</v>
      </c>
      <c r="L6" s="96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6">
        <f>SUMPRODUCT((Ergebniseingabe!$H$25:$AT$34=E6)*(Ergebniseingabe!$AU$25:$AU$34=Ergebniseingabe!$AX$25:$AX$34)*(Ergebniseingabe!$AU$25:$AU$34&lt;&gt;"")*(Ergebniseingabe!$AX$25:$AX$34&lt;&gt;""))</f>
        <v>0</v>
      </c>
      <c r="N6" s="96">
        <f>SUMPRODUCT((Ergebniseingabe!$H$25:$Z$34=E6)*(Ergebniseingabe!$AU$25:$AU$34&lt;Ergebniseingabe!$AX$25:$AX$34))+SUMPRODUCT((Ergebniseingabe!$AB$25:$AT$34=E6)*(Ergebniseingabe!$AU$25:$AU$34&gt;Ergebniseingabe!$AX$25:$AX$34))</f>
        <v>4</v>
      </c>
    </row>
    <row r="7" spans="1:14" s="48" customFormat="1" ht="12.75">
      <c r="A7" s="48">
        <v>5</v>
      </c>
      <c r="B7" s="85">
        <f>RANK(C7,$C$3:$C$7,1)</f>
        <v>2</v>
      </c>
      <c r="C7" s="95">
        <f>D7+ROW()/1000</f>
        <v>2.007</v>
      </c>
      <c r="D7" s="95">
        <f>RANK(J7,$J$3:$J$7)</f>
        <v>2</v>
      </c>
      <c r="E7" s="48" t="str">
        <f>VLOOKUP(A7,Ergebniseingabe!$M$16:$AF$20,2,0)</f>
        <v>SG Breitenburg</v>
      </c>
      <c r="F7" s="96">
        <f>SUMPRODUCT((E7=Ergebniseingabe!$H$25:$Z$34)*(Ergebniseingabe!$AU$25:$AU$34))+SUMPRODUCT((E7=Ergebniseingabe!$AB$25:$AT$34)*(Ergebniseingabe!$AX$25:$AX$34))</f>
        <v>8</v>
      </c>
      <c r="G7" s="96">
        <f>SUMPRODUCT((E7=Ergebniseingabe!$H$25:$Z$34)*(Ergebniseingabe!$AX$25:$AX$34))+SUMPRODUCT((E7=Ergebniseingabe!$AB$25:$AT$34)*(Ergebniseingabe!$AU$25:$AU$34))</f>
        <v>3</v>
      </c>
      <c r="H7" s="96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9</v>
      </c>
      <c r="I7" s="95">
        <f>F7-G7</f>
        <v>5</v>
      </c>
      <c r="J7" s="96">
        <f>H7*100000+I7*1000+F7</f>
        <v>905008</v>
      </c>
      <c r="K7" s="96">
        <f>SUMPRODUCT((Ergebniseingabe!$H$25:$Z$34=E7)*(Ergebniseingabe!$AU$25:$AU$34&lt;&gt;""))+SUMPRODUCT((Ergebniseingabe!$AB$25:$AT$34=E7)*(Ergebniseingabe!$AX$25:$AX$34&lt;&gt;""))</f>
        <v>4</v>
      </c>
      <c r="L7" s="96">
        <f>SUMPRODUCT((Ergebniseingabe!$H$25:$Z$34=E7)*(Ergebniseingabe!$AU$25:$AU$34&gt;Ergebniseingabe!$AX$25:$AX$34))+SUMPRODUCT((Ergebniseingabe!$AB$25:$AT$34=E7)*(Ergebniseingabe!$AU$25:$AU$34&lt;Ergebniseingabe!$AX$25:$AX$34))</f>
        <v>3</v>
      </c>
      <c r="M7" s="96">
        <f>SUMPRODUCT((Ergebniseingabe!$H$25:$AT$34=E7)*(Ergebniseingabe!$AU$25:$AU$34=Ergebniseingabe!$AX$25:$AX$34)*(Ergebniseingabe!$AU$25:$AU$34&lt;&gt;"")*(Ergebniseingabe!$AX$25:$AX$34&lt;&gt;""))</f>
        <v>0</v>
      </c>
      <c r="N7" s="96">
        <f>SUMPRODUCT((Ergebniseingabe!$H$25:$Z$34=E7)*(Ergebniseingabe!$AU$25:$AU$34&lt;Ergebniseingabe!$AX$25:$AX$34))+SUMPRODUCT((Ergebniseingabe!$AB$25:$AT$34=E7)*(Ergebniseingabe!$AU$25:$AU$34&gt;Ergebniseingabe!$AX$25:$AX$34))</f>
        <v>1</v>
      </c>
    </row>
    <row r="8" spans="1:11" s="48" customFormat="1" ht="12.75">
      <c r="A8" s="85">
        <f>COUNT((A3:A7))*(COUNT(A3:A7)-1)</f>
        <v>20</v>
      </c>
      <c r="H8" s="85"/>
      <c r="K8" s="95">
        <f>SUM(K3:K7)</f>
        <v>20</v>
      </c>
    </row>
    <row r="9" s="48" customFormat="1" ht="12.75"/>
    <row r="10" spans="5:9" s="48" customFormat="1" ht="12.75">
      <c r="E10" s="98"/>
      <c r="F10" s="98"/>
      <c r="G10" s="98"/>
      <c r="H10" s="98"/>
      <c r="I10" s="98"/>
    </row>
    <row r="11" s="48" customFormat="1" ht="12.75"/>
    <row r="12" s="48" customFormat="1" ht="12.75"/>
    <row r="13" spans="3:8" s="48" customFormat="1" ht="12.75">
      <c r="C13" s="48">
        <v>1</v>
      </c>
      <c r="D13" s="48" t="str">
        <f aca="true" t="shared" si="0" ref="D13:D32">IF(ISERROR(E13&amp;F13),"",E13&amp;F13)</f>
        <v>SV Alemania WilsterTuS Krempe</v>
      </c>
      <c r="E13" s="48" t="str">
        <f>E3</f>
        <v>SV Alemania Wilster</v>
      </c>
      <c r="F13" s="48" t="str">
        <f>E4</f>
        <v>TuS Krempe</v>
      </c>
      <c r="G13" s="96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1:0</v>
      </c>
      <c r="H13" s="48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8" customFormat="1" ht="12.75">
      <c r="C14" s="48">
        <v>2</v>
      </c>
      <c r="D14" s="48" t="str">
        <f t="shared" si="0"/>
        <v>SV Alemania WilsterVFR Horst</v>
      </c>
      <c r="E14" s="48" t="str">
        <f>E3</f>
        <v>SV Alemania Wilster</v>
      </c>
      <c r="F14" s="48" t="str">
        <f>E5</f>
        <v>VFR Horst</v>
      </c>
      <c r="G14" s="96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6:0</v>
      </c>
      <c r="H14" s="48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8" customFormat="1" ht="12.75">
      <c r="C15" s="48">
        <v>3</v>
      </c>
      <c r="D15" s="48" t="str">
        <f t="shared" si="0"/>
        <v>SV Alemania WilsterEdendorfer SV</v>
      </c>
      <c r="E15" s="48" t="str">
        <f>E3</f>
        <v>SV Alemania Wilster</v>
      </c>
      <c r="F15" s="48" t="str">
        <f>E6</f>
        <v>Edendorfer SV</v>
      </c>
      <c r="G15" s="96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8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10:0</v>
      </c>
    </row>
    <row r="16" spans="3:8" s="48" customFormat="1" ht="12.75">
      <c r="C16" s="48">
        <v>4</v>
      </c>
      <c r="D16" s="48" t="str">
        <f t="shared" si="0"/>
        <v>SV Alemania WilsterSG Breitenburg</v>
      </c>
      <c r="E16" s="48" t="str">
        <f>E3</f>
        <v>SV Alemania Wilster</v>
      </c>
      <c r="F16" s="48" t="str">
        <f>E7</f>
        <v>SG Breitenburg</v>
      </c>
      <c r="G16" s="96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8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2:0</v>
      </c>
    </row>
    <row r="17" spans="3:8" s="48" customFormat="1" ht="12.75">
      <c r="C17" s="48">
        <v>5</v>
      </c>
      <c r="D17" s="48" t="str">
        <f t="shared" si="0"/>
        <v>TuS KrempeVFR Horst</v>
      </c>
      <c r="E17" s="48" t="str">
        <f>E4</f>
        <v>TuS Krempe</v>
      </c>
      <c r="F17" s="48" t="str">
        <f>E5</f>
        <v>VFR Horst</v>
      </c>
      <c r="G17" s="96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0:0</v>
      </c>
      <c r="H17" s="48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8" customFormat="1" ht="12.75">
      <c r="C18" s="48">
        <v>6</v>
      </c>
      <c r="D18" s="48" t="str">
        <f t="shared" si="0"/>
        <v>TuS KrempeEdendorfer SV</v>
      </c>
      <c r="E18" s="48" t="str">
        <f>E4</f>
        <v>TuS Krempe</v>
      </c>
      <c r="F18" s="48" t="str">
        <f>E6</f>
        <v>Edendorfer SV</v>
      </c>
      <c r="G18" s="96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1:0</v>
      </c>
      <c r="H18" s="48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8" customFormat="1" ht="12.75">
      <c r="C19" s="48">
        <v>7</v>
      </c>
      <c r="D19" s="48" t="str">
        <f t="shared" si="0"/>
        <v>TuS KrempeSG Breitenburg</v>
      </c>
      <c r="E19" s="48" t="str">
        <f>E4</f>
        <v>TuS Krempe</v>
      </c>
      <c r="F19" s="48" t="str">
        <f>E7</f>
        <v>SG Breitenburg</v>
      </c>
      <c r="G19" s="96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8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0:2</v>
      </c>
    </row>
    <row r="20" spans="3:8" s="48" customFormat="1" ht="12.75">
      <c r="C20" s="48">
        <v>8</v>
      </c>
      <c r="D20" s="48" t="str">
        <f t="shared" si="0"/>
        <v>VFR HorstEdendorfer SV</v>
      </c>
      <c r="E20" s="48" t="str">
        <f>E5</f>
        <v>VFR Horst</v>
      </c>
      <c r="F20" s="48" t="str">
        <f>E6</f>
        <v>Edendorfer SV</v>
      </c>
      <c r="G20" s="96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1:0</v>
      </c>
      <c r="H20" s="48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8" customFormat="1" ht="12.75">
      <c r="C21" s="48">
        <v>9</v>
      </c>
      <c r="D21" s="48" t="str">
        <f t="shared" si="0"/>
        <v>VFR HorstSG Breitenburg</v>
      </c>
      <c r="E21" s="48" t="str">
        <f>E5</f>
        <v>VFR Horst</v>
      </c>
      <c r="F21" s="48" t="str">
        <f>E7</f>
        <v>SG Breitenburg</v>
      </c>
      <c r="G21" s="96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0:2</v>
      </c>
      <c r="H21" s="48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8" customFormat="1" ht="12.75">
      <c r="A22" s="85"/>
      <c r="B22" s="85"/>
      <c r="C22" s="85">
        <v>10</v>
      </c>
      <c r="D22" s="85" t="str">
        <f t="shared" si="0"/>
        <v>Edendorfer SVSG Breitenburg</v>
      </c>
      <c r="E22" s="85" t="str">
        <f>E6</f>
        <v>Edendorfer SV</v>
      </c>
      <c r="F22" s="85" t="str">
        <f>E7</f>
        <v>SG Breitenburg</v>
      </c>
      <c r="G22" s="96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1:4</v>
      </c>
      <c r="H22" s="48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85"/>
      <c r="J22" s="85"/>
      <c r="K22" s="85"/>
      <c r="L22" s="85"/>
      <c r="M22" s="85"/>
      <c r="N22" s="85"/>
    </row>
    <row r="23" spans="1:14" s="48" customFormat="1" ht="12.75">
      <c r="A23" s="85"/>
      <c r="B23" s="85"/>
      <c r="C23" s="85">
        <v>1</v>
      </c>
      <c r="D23" s="85" t="str">
        <f t="shared" si="0"/>
        <v>TuS KrempeSV Alemania Wilster</v>
      </c>
      <c r="E23" s="85" t="str">
        <f aca="true" t="shared" si="1" ref="E23:E32">F13</f>
        <v>TuS Krempe</v>
      </c>
      <c r="F23" s="85" t="str">
        <f aca="true" t="shared" si="2" ref="F23:F32">E13</f>
        <v>SV Alemania Wilster</v>
      </c>
      <c r="G23" s="96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8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0:1</v>
      </c>
      <c r="I23" s="85"/>
      <c r="J23" s="85"/>
      <c r="K23" s="85"/>
      <c r="L23" s="85"/>
      <c r="M23" s="85"/>
      <c r="N23" s="85"/>
    </row>
    <row r="24" spans="3:8" s="48" customFormat="1" ht="12.75">
      <c r="C24" s="48">
        <v>2</v>
      </c>
      <c r="D24" s="48" t="str">
        <f t="shared" si="0"/>
        <v>VFR HorstSV Alemania Wilster</v>
      </c>
      <c r="E24" s="48" t="str">
        <f t="shared" si="1"/>
        <v>VFR Horst</v>
      </c>
      <c r="F24" s="48" t="str">
        <f t="shared" si="2"/>
        <v>SV Alemania Wilster</v>
      </c>
      <c r="G24" s="96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8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0:6</v>
      </c>
    </row>
    <row r="25" spans="3:8" s="48" customFormat="1" ht="12.75">
      <c r="C25" s="85">
        <v>3</v>
      </c>
      <c r="D25" s="48" t="str">
        <f t="shared" si="0"/>
        <v>Edendorfer SVSV Alemania Wilster</v>
      </c>
      <c r="E25" s="48" t="str">
        <f t="shared" si="1"/>
        <v>Edendorfer SV</v>
      </c>
      <c r="F25" s="48" t="str">
        <f t="shared" si="2"/>
        <v>SV Alemania Wilster</v>
      </c>
      <c r="G25" s="96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0:10</v>
      </c>
      <c r="H25" s="48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8" customFormat="1" ht="12.75">
      <c r="C26" s="48">
        <v>4</v>
      </c>
      <c r="D26" s="48" t="str">
        <f t="shared" si="0"/>
        <v>SG BreitenburgSV Alemania Wilster</v>
      </c>
      <c r="E26" s="48" t="str">
        <f t="shared" si="1"/>
        <v>SG Breitenburg</v>
      </c>
      <c r="F26" s="48" t="str">
        <f t="shared" si="2"/>
        <v>SV Alemania Wilster</v>
      </c>
      <c r="G26" s="96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0:2</v>
      </c>
      <c r="H26" s="48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8" customFormat="1" ht="12.75">
      <c r="C27" s="85">
        <v>5</v>
      </c>
      <c r="D27" s="48" t="str">
        <f t="shared" si="0"/>
        <v>VFR HorstTuS Krempe</v>
      </c>
      <c r="E27" s="48" t="str">
        <f t="shared" si="1"/>
        <v>VFR Horst</v>
      </c>
      <c r="F27" s="48" t="str">
        <f t="shared" si="2"/>
        <v>TuS Krempe</v>
      </c>
      <c r="G27" s="96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8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0:0</v>
      </c>
    </row>
    <row r="28" spans="3:8" s="48" customFormat="1" ht="12.75">
      <c r="C28" s="48">
        <v>6</v>
      </c>
      <c r="D28" s="48" t="str">
        <f t="shared" si="0"/>
        <v>Edendorfer SVTuS Krempe</v>
      </c>
      <c r="E28" s="48" t="str">
        <f t="shared" si="1"/>
        <v>Edendorfer SV</v>
      </c>
      <c r="F28" s="48" t="str">
        <f t="shared" si="2"/>
        <v>TuS Krempe</v>
      </c>
      <c r="G28" s="96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8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0:1</v>
      </c>
    </row>
    <row r="29" spans="3:8" s="48" customFormat="1" ht="12.75">
      <c r="C29" s="85">
        <v>7</v>
      </c>
      <c r="D29" s="48" t="str">
        <f t="shared" si="0"/>
        <v>SG BreitenburgTuS Krempe</v>
      </c>
      <c r="E29" s="48" t="str">
        <f t="shared" si="1"/>
        <v>SG Breitenburg</v>
      </c>
      <c r="F29" s="48" t="str">
        <f t="shared" si="2"/>
        <v>TuS Krempe</v>
      </c>
      <c r="G29" s="96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2:0</v>
      </c>
      <c r="H29" s="48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8" customFormat="1" ht="12.75">
      <c r="C30" s="48">
        <v>8</v>
      </c>
      <c r="D30" s="48" t="str">
        <f t="shared" si="0"/>
        <v>Edendorfer SVVFR Horst</v>
      </c>
      <c r="E30" s="48" t="str">
        <f t="shared" si="1"/>
        <v>Edendorfer SV</v>
      </c>
      <c r="F30" s="48" t="str">
        <f t="shared" si="2"/>
        <v>VFR Horst</v>
      </c>
      <c r="G30" s="96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8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0:1</v>
      </c>
    </row>
    <row r="31" spans="3:8" s="48" customFormat="1" ht="12.75">
      <c r="C31" s="85">
        <v>9</v>
      </c>
      <c r="D31" s="48" t="str">
        <f t="shared" si="0"/>
        <v>SG BreitenburgVFR Horst</v>
      </c>
      <c r="E31" s="48" t="str">
        <f t="shared" si="1"/>
        <v>SG Breitenburg</v>
      </c>
      <c r="F31" s="48" t="str">
        <f t="shared" si="2"/>
        <v>VFR Horst</v>
      </c>
      <c r="G31" s="96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8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2:0</v>
      </c>
    </row>
    <row r="32" spans="3:8" s="48" customFormat="1" ht="12.75">
      <c r="C32" s="48">
        <v>10</v>
      </c>
      <c r="D32" s="48" t="str">
        <f t="shared" si="0"/>
        <v>SG BreitenburgEdendorfer SV</v>
      </c>
      <c r="E32" s="48" t="str">
        <f t="shared" si="1"/>
        <v>SG Breitenburg</v>
      </c>
      <c r="F32" s="48" t="str">
        <f t="shared" si="2"/>
        <v>Edendorfer SV</v>
      </c>
      <c r="G32" s="96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8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4:1</v>
      </c>
    </row>
    <row r="33" s="48" customFormat="1" ht="12.75"/>
    <row r="34" s="48" customFormat="1" ht="12.75"/>
    <row r="35" s="48" customFormat="1" ht="12.75"/>
    <row r="36" s="48" customFormat="1" ht="12.75"/>
    <row r="37" s="48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Timmermann</cp:lastModifiedBy>
  <dcterms:modified xsi:type="dcterms:W3CDTF">2016-01-16T16:49:23Z</dcterms:modified>
  <cp:category/>
  <cp:version/>
  <cp:contentType/>
  <cp:contentStatus/>
</cp:coreProperties>
</file>